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90" windowWidth="15240" windowHeight="9120" activeTab="3"/>
  </bookViews>
  <sheets>
    <sheet name="Q301" sheetId="10" r:id="rId1"/>
    <sheet name="Q302" sheetId="9" r:id="rId2"/>
    <sheet name="Q303" sheetId="7" r:id="rId3"/>
    <sheet name="Q304" sheetId="5" r:id="rId4"/>
    <sheet name="Q305" sheetId="4" r:id="rId5"/>
    <sheet name="Q306" sheetId="2" r:id="rId6"/>
    <sheet name="Q307" sheetId="1" r:id="rId7"/>
    <sheet name="Q308" sheetId="3" r:id="rId8"/>
  </sheets>
  <definedNames>
    <definedName name="_xlnm.Print_Titles" localSheetId="0">'Q301'!$1:$6</definedName>
    <definedName name="_xlnm.Print_Titles" localSheetId="2">'Q303'!$1:$4</definedName>
    <definedName name="_xlnm.Print_Titles" localSheetId="3">'Q304'!$1:$4</definedName>
    <definedName name="_xlnm.Print_Titles" localSheetId="5">'Q306'!$1:$3</definedName>
  </definedNames>
  <calcPr calcId="125725"/>
</workbook>
</file>

<file path=xl/calcChain.xml><?xml version="1.0" encoding="utf-8"?>
<calcChain xmlns="http://schemas.openxmlformats.org/spreadsheetml/2006/main">
  <c r="E52" i="5"/>
  <c r="E8" i="9"/>
  <c r="C54" i="7"/>
  <c r="H6"/>
  <c r="G9"/>
  <c r="G10"/>
  <c r="G7" s="1"/>
  <c r="G11"/>
  <c r="E11" s="1"/>
  <c r="G12"/>
  <c r="G54"/>
  <c r="G55"/>
  <c r="E20"/>
  <c r="E8"/>
  <c r="E9"/>
  <c r="E12"/>
  <c r="E14"/>
  <c r="E15"/>
  <c r="E16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G23" i="10"/>
  <c r="F57"/>
  <c r="F55"/>
  <c r="F8" s="1"/>
  <c r="F46"/>
  <c r="F40"/>
  <c r="F31"/>
  <c r="F29"/>
  <c r="F26"/>
  <c r="D57"/>
  <c r="D46"/>
  <c r="C57"/>
  <c r="F9" i="3"/>
  <c r="F7"/>
  <c r="F8"/>
  <c r="F10"/>
  <c r="F11"/>
  <c r="F12"/>
  <c r="F13"/>
  <c r="F6"/>
  <c r="F14"/>
  <c r="E8" i="4"/>
  <c r="G8" s="1"/>
  <c r="C18" i="7"/>
  <c r="C28"/>
  <c r="C35"/>
  <c r="C40"/>
  <c r="C44"/>
  <c r="C53"/>
  <c r="C55" s="1"/>
  <c r="E6" i="5"/>
  <c r="D8" i="7"/>
  <c r="D9"/>
  <c r="D10"/>
  <c r="D11"/>
  <c r="D12"/>
  <c r="E17"/>
  <c r="E19"/>
  <c r="D34"/>
  <c r="D35"/>
  <c r="D50"/>
  <c r="E57" i="5"/>
  <c r="G55" i="10"/>
  <c r="G51"/>
  <c r="G43"/>
  <c r="G35"/>
  <c r="G22"/>
  <c r="G17"/>
  <c r="C35" i="5"/>
  <c r="C44"/>
  <c r="C40"/>
  <c r="E40" s="1"/>
  <c r="C28"/>
  <c r="E28" s="1"/>
  <c r="C20" i="1"/>
  <c r="C13"/>
  <c r="C28" i="2"/>
  <c r="C17"/>
  <c r="C18" i="4"/>
  <c r="C15"/>
  <c r="C12"/>
  <c r="C11"/>
  <c r="C16"/>
  <c r="G7"/>
  <c r="C18" i="5"/>
  <c r="C28" i="10"/>
  <c r="E28" s="1"/>
  <c r="G28" s="1"/>
  <c r="E16"/>
  <c r="G16" s="1"/>
  <c r="E17"/>
  <c r="E18"/>
  <c r="E19"/>
  <c r="G19" s="1"/>
  <c r="E21"/>
  <c r="G21" s="1"/>
  <c r="E22"/>
  <c r="E23"/>
  <c r="E25"/>
  <c r="E26"/>
  <c r="E27"/>
  <c r="E29"/>
  <c r="E30"/>
  <c r="E31"/>
  <c r="E32"/>
  <c r="E33"/>
  <c r="G33" s="1"/>
  <c r="E35"/>
  <c r="E36"/>
  <c r="E38"/>
  <c r="E39"/>
  <c r="E40"/>
  <c r="E41"/>
  <c r="G41" s="1"/>
  <c r="E43"/>
  <c r="E44"/>
  <c r="G44" s="1"/>
  <c r="E45"/>
  <c r="E47"/>
  <c r="E48"/>
  <c r="G48" s="1"/>
  <c r="E49"/>
  <c r="G49" s="1"/>
  <c r="E50"/>
  <c r="E51"/>
  <c r="E52"/>
  <c r="G52" s="1"/>
  <c r="E53"/>
  <c r="G53" s="1"/>
  <c r="E54"/>
  <c r="E15"/>
  <c r="G15" s="1"/>
  <c r="E55"/>
  <c r="G25"/>
  <c r="G32"/>
  <c r="G36"/>
  <c r="G38"/>
  <c r="G45"/>
  <c r="G47"/>
  <c r="C55" i="5"/>
  <c r="E55" s="1"/>
  <c r="C54"/>
  <c r="E54" s="1"/>
  <c r="C53"/>
  <c r="E53" s="1"/>
  <c r="E7"/>
  <c r="E8"/>
  <c r="E9"/>
  <c r="E10"/>
  <c r="E11"/>
  <c r="E12"/>
  <c r="E13"/>
  <c r="E14"/>
  <c r="E15"/>
  <c r="E16"/>
  <c r="E17"/>
  <c r="E18"/>
  <c r="E19"/>
  <c r="E20"/>
  <c r="E21"/>
  <c r="E22"/>
  <c r="E23"/>
  <c r="E25"/>
  <c r="E26"/>
  <c r="E30"/>
  <c r="E31"/>
  <c r="E32"/>
  <c r="E33"/>
  <c r="E34"/>
  <c r="E35"/>
  <c r="E36"/>
  <c r="E37"/>
  <c r="E39"/>
  <c r="E41"/>
  <c r="E42"/>
  <c r="E43"/>
  <c r="E44"/>
  <c r="E45"/>
  <c r="E46"/>
  <c r="E47"/>
  <c r="E48"/>
  <c r="E49"/>
  <c r="E50"/>
  <c r="E51"/>
  <c r="C56" i="10"/>
  <c r="C37"/>
  <c r="E37" s="1"/>
  <c r="G37" s="1"/>
  <c r="C42"/>
  <c r="E42" s="1"/>
  <c r="G42" s="1"/>
  <c r="C46"/>
  <c r="E46" s="1"/>
  <c r="C34"/>
  <c r="E34" s="1"/>
  <c r="C24"/>
  <c r="G24" s="1"/>
  <c r="C55"/>
  <c r="C20"/>
  <c r="E20" s="1"/>
  <c r="G20" s="1"/>
  <c r="H53" i="7"/>
  <c r="H9"/>
  <c r="H10"/>
  <c r="H11"/>
  <c r="H12"/>
  <c r="E22"/>
  <c r="H48"/>
  <c r="E18"/>
  <c r="I47"/>
  <c r="E9" i="9"/>
  <c r="F16" i="4"/>
  <c r="D16"/>
  <c r="D55" i="10"/>
  <c r="D8"/>
  <c r="G53" i="7" l="1"/>
  <c r="G6" s="1"/>
  <c r="E7"/>
  <c r="E10"/>
  <c r="H54"/>
  <c r="H55"/>
  <c r="E9" i="4"/>
  <c r="D13" i="7"/>
  <c r="D53"/>
  <c r="G46" i="10"/>
  <c r="G39"/>
  <c r="G18"/>
  <c r="G27"/>
  <c r="G34"/>
  <c r="G54"/>
  <c r="G50"/>
  <c r="C8"/>
  <c r="G57"/>
  <c r="E56"/>
  <c r="D54" i="7" l="1"/>
  <c r="D6" s="1"/>
  <c r="E6" s="1"/>
  <c r="E13"/>
  <c r="E54" s="1"/>
  <c r="E10" i="4"/>
  <c r="E11" s="1"/>
  <c r="G11" s="1"/>
  <c r="E12"/>
  <c r="E13" s="1"/>
  <c r="E53" i="7"/>
  <c r="E55"/>
  <c r="G9" i="4"/>
  <c r="E8" i="10"/>
  <c r="G8" s="1"/>
  <c r="G56"/>
  <c r="E14" i="4" l="1"/>
  <c r="G14" s="1"/>
  <c r="G12"/>
  <c r="G13"/>
  <c r="G10"/>
  <c r="E15" l="1"/>
  <c r="E16" l="1"/>
  <c r="G15"/>
  <c r="E17" l="1"/>
  <c r="G16"/>
  <c r="E18" l="1"/>
  <c r="G18" s="1"/>
  <c r="G17"/>
  <c r="G40" i="10"/>
  <c r="G31"/>
  <c r="D29"/>
  <c r="G29"/>
  <c r="D40"/>
  <c r="G26"/>
  <c r="D26"/>
  <c r="D31"/>
</calcChain>
</file>

<file path=xl/sharedStrings.xml><?xml version="1.0" encoding="utf-8"?>
<sst xmlns="http://schemas.openxmlformats.org/spreadsheetml/2006/main" count="362" uniqueCount="172">
  <si>
    <t>项目</t>
  </si>
  <si>
    <t>计量单位</t>
  </si>
  <si>
    <t>按当年价格计算</t>
  </si>
  <si>
    <t>$$</t>
  </si>
  <si>
    <t>按不变价格计算</t>
  </si>
  <si>
    <t>绝对额</t>
  </si>
  <si>
    <t>以上年为100的指数</t>
  </si>
  <si>
    <t>本年</t>
  </si>
  <si>
    <t>上年</t>
  </si>
  <si>
    <t>总产出</t>
  </si>
  <si>
    <t xml:space="preserve">  第一产业</t>
  </si>
  <si>
    <t xml:space="preserve">  第二产业</t>
  </si>
  <si>
    <t xml:space="preserve">        采矿业</t>
  </si>
  <si>
    <t xml:space="preserve">        制造业</t>
  </si>
  <si>
    <t xml:space="preserve">      建筑业</t>
  </si>
  <si>
    <t xml:space="preserve">  第三产业</t>
  </si>
  <si>
    <t xml:space="preserve">      交通运输、仓储和邮政业</t>
  </si>
  <si>
    <t xml:space="preserve">        邮政业</t>
  </si>
  <si>
    <t xml:space="preserve">      批发和零售业</t>
  </si>
  <si>
    <t xml:space="preserve">      住宿和餐饮业</t>
  </si>
  <si>
    <t xml:space="preserve">      金融业</t>
  </si>
  <si>
    <t xml:space="preserve">        保险业</t>
  </si>
  <si>
    <t xml:space="preserve">      房地产业</t>
  </si>
  <si>
    <t xml:space="preserve">        房地产开发经营</t>
  </si>
  <si>
    <t xml:space="preserve">        其他房地产活动</t>
  </si>
  <si>
    <t xml:space="preserve">      租赁和商务服务业</t>
  </si>
  <si>
    <t xml:space="preserve">      水利、环境和公共设施管理业</t>
  </si>
  <si>
    <t xml:space="preserve">      教育</t>
  </si>
  <si>
    <t xml:space="preserve">      文化、体育和娱乐业</t>
  </si>
  <si>
    <t/>
  </si>
  <si>
    <t>构成（%）</t>
  </si>
  <si>
    <t>地区外净要素收入</t>
  </si>
  <si>
    <t>万人</t>
  </si>
  <si>
    <t>增加值</t>
  </si>
  <si>
    <t>劳动者报酬</t>
  </si>
  <si>
    <t>固定资产折旧</t>
  </si>
  <si>
    <t>营业盈余</t>
  </si>
  <si>
    <t>补贴</t>
  </si>
  <si>
    <t xml:space="preserve">    居民消费支出</t>
  </si>
  <si>
    <t xml:space="preserve">      农村居民</t>
  </si>
  <si>
    <t xml:space="preserve">      城镇居民</t>
  </si>
  <si>
    <t xml:space="preserve">    政府消费支出</t>
  </si>
  <si>
    <t xml:space="preserve">    流出</t>
  </si>
  <si>
    <t xml:space="preserve">    流入</t>
  </si>
  <si>
    <t>最终消费支出</t>
  </si>
  <si>
    <t>一、居民消费支出</t>
  </si>
  <si>
    <t>二、政府消费支出</t>
  </si>
  <si>
    <t>当年价格居民消费水平</t>
  </si>
  <si>
    <t xml:space="preserve">  农村居民</t>
  </si>
  <si>
    <t xml:space="preserve">  城镇居民</t>
  </si>
  <si>
    <t>总产出</t>
    <phoneticPr fontId="3" type="noConversion"/>
  </si>
  <si>
    <t>一、固定资本形成总额</t>
    <phoneticPr fontId="3" type="noConversion"/>
  </si>
  <si>
    <t>代码</t>
    <phoneticPr fontId="3" type="noConversion"/>
  </si>
  <si>
    <t>甲</t>
    <phoneticPr fontId="3" type="noConversion"/>
  </si>
  <si>
    <t>乙</t>
    <phoneticPr fontId="3" type="noConversion"/>
  </si>
  <si>
    <t>丙</t>
    <phoneticPr fontId="3" type="noConversion"/>
  </si>
  <si>
    <t>代码</t>
    <phoneticPr fontId="3" type="noConversion"/>
  </si>
  <si>
    <t xml:space="preserve">        铁路运输业</t>
    <phoneticPr fontId="3" type="noConversion"/>
  </si>
  <si>
    <t xml:space="preserve">        道路运输业</t>
    <phoneticPr fontId="3" type="noConversion"/>
  </si>
  <si>
    <t xml:space="preserve">        水上运输业</t>
    <phoneticPr fontId="3" type="noConversion"/>
  </si>
  <si>
    <t xml:space="preserve">        航空运输业</t>
    <phoneticPr fontId="3" type="noConversion"/>
  </si>
  <si>
    <t xml:space="preserve">        其他</t>
    <phoneticPr fontId="3" type="noConversion"/>
  </si>
  <si>
    <t xml:space="preserve">        批发业</t>
    <phoneticPr fontId="3" type="noConversion"/>
  </si>
  <si>
    <t xml:space="preserve">        零售业</t>
    <phoneticPr fontId="3" type="noConversion"/>
  </si>
  <si>
    <t xml:space="preserve">        住宿业</t>
    <phoneticPr fontId="3" type="noConversion"/>
  </si>
  <si>
    <t xml:space="preserve">        餐饮业</t>
    <phoneticPr fontId="3" type="noConversion"/>
  </si>
  <si>
    <t>地区生产总值</t>
    <phoneticPr fontId="3" type="noConversion"/>
  </si>
  <si>
    <t>地区外净要素收入</t>
    <phoneticPr fontId="3" type="noConversion"/>
  </si>
  <si>
    <t>乙</t>
    <phoneticPr fontId="3" type="noConversion"/>
  </si>
  <si>
    <t>第三产业</t>
    <phoneticPr fontId="3" type="noConversion"/>
  </si>
  <si>
    <t>第一产业</t>
    <phoneticPr fontId="3" type="noConversion"/>
  </si>
  <si>
    <t>第二产业</t>
    <phoneticPr fontId="3" type="noConversion"/>
  </si>
  <si>
    <t>资本形成总额</t>
    <phoneticPr fontId="3" type="noConversion"/>
  </si>
  <si>
    <t>代码</t>
    <phoneticPr fontId="3" type="noConversion"/>
  </si>
  <si>
    <t>甲</t>
    <phoneticPr fontId="3" type="noConversion"/>
  </si>
  <si>
    <t>乙</t>
    <phoneticPr fontId="3" type="noConversion"/>
  </si>
  <si>
    <t>代码</t>
    <phoneticPr fontId="3" type="noConversion"/>
  </si>
  <si>
    <t>甲</t>
    <phoneticPr fontId="3" type="noConversion"/>
  </si>
  <si>
    <t>乙</t>
    <phoneticPr fontId="3" type="noConversion"/>
  </si>
  <si>
    <t>地区生产总值</t>
    <phoneticPr fontId="3" type="noConversion"/>
  </si>
  <si>
    <t xml:space="preserve">      信息传输、软件和信息技术服务业</t>
    <phoneticPr fontId="3" type="noConversion"/>
  </si>
  <si>
    <t xml:space="preserve">        电信、广播电视和卫星传输服务</t>
    <phoneticPr fontId="3" type="noConversion"/>
  </si>
  <si>
    <t xml:space="preserve">        其他</t>
    <phoneticPr fontId="3" type="noConversion"/>
  </si>
  <si>
    <t xml:space="preserve">        货币金融服务 </t>
    <phoneticPr fontId="3" type="noConversion"/>
  </si>
  <si>
    <t xml:space="preserve">        其他金融业</t>
    <phoneticPr fontId="3" type="noConversion"/>
  </si>
  <si>
    <t xml:space="preserve">        自有房地产经营活动</t>
    <phoneticPr fontId="3" type="noConversion"/>
  </si>
  <si>
    <t xml:space="preserve">      科学研究和技术服务业</t>
    <phoneticPr fontId="3" type="noConversion"/>
  </si>
  <si>
    <t xml:space="preserve">      居民服务、修理和其他服务业</t>
    <phoneticPr fontId="3" type="noConversion"/>
  </si>
  <si>
    <t xml:space="preserve">      卫生和社会工作</t>
    <phoneticPr fontId="3" type="noConversion"/>
  </si>
  <si>
    <t xml:space="preserve">      公共管理、社会保障和社会组织</t>
    <phoneticPr fontId="3" type="noConversion"/>
  </si>
  <si>
    <t xml:space="preserve">          #开采辅助活动</t>
    <phoneticPr fontId="3" type="noConversion"/>
  </si>
  <si>
    <t xml:space="preserve">          #金属制品、机械和设备修理业</t>
    <phoneticPr fontId="3" type="noConversion"/>
  </si>
  <si>
    <t xml:space="preserve">      工业</t>
    <phoneticPr fontId="3" type="noConversion"/>
  </si>
  <si>
    <t xml:space="preserve">      农林牧渔业</t>
    <phoneticPr fontId="3" type="noConversion"/>
  </si>
  <si>
    <t xml:space="preserve">        农业</t>
    <phoneticPr fontId="3" type="noConversion"/>
  </si>
  <si>
    <t xml:space="preserve">        林业</t>
    <phoneticPr fontId="3" type="noConversion"/>
  </si>
  <si>
    <t xml:space="preserve">        渔业</t>
    <phoneticPr fontId="3" type="noConversion"/>
  </si>
  <si>
    <t xml:space="preserve">        农林牧渔服务业</t>
    <phoneticPr fontId="3" type="noConversion"/>
  </si>
  <si>
    <t xml:space="preserve">        畜牧业</t>
    <phoneticPr fontId="3" type="noConversion"/>
  </si>
  <si>
    <t xml:space="preserve">        电力、热力、燃气及水的生产供应业</t>
    <phoneticPr fontId="3" type="noConversion"/>
  </si>
  <si>
    <t xml:space="preserve">        资本市场服务 </t>
    <phoneticPr fontId="3" type="noConversion"/>
  </si>
  <si>
    <t>绝对额</t>
    <phoneticPr fontId="3" type="noConversion"/>
  </si>
  <si>
    <t>地区生产总值</t>
    <phoneticPr fontId="3" type="noConversion"/>
  </si>
  <si>
    <t>地区收入总值</t>
    <phoneticPr fontId="3" type="noConversion"/>
  </si>
  <si>
    <t>计量单位：万元</t>
  </si>
  <si>
    <t>计量单位：万元</t>
    <phoneticPr fontId="3" type="noConversion"/>
  </si>
  <si>
    <t>人均地区生产总值（元）</t>
    <phoneticPr fontId="3" type="noConversion"/>
  </si>
  <si>
    <t>生 产 税 净 额</t>
    <phoneticPr fontId="3" type="noConversion"/>
  </si>
  <si>
    <t>人均地区生产总值</t>
    <phoneticPr fontId="3" type="noConversion"/>
  </si>
  <si>
    <t>支出法地区生产总值</t>
    <phoneticPr fontId="3" type="noConversion"/>
  </si>
  <si>
    <t>一、最终消费支出</t>
    <phoneticPr fontId="3" type="noConversion"/>
  </si>
  <si>
    <t>二、资本形成总额</t>
    <phoneticPr fontId="3" type="noConversion"/>
  </si>
  <si>
    <t xml:space="preserve">    固定资本形成总额</t>
    <phoneticPr fontId="3" type="noConversion"/>
  </si>
  <si>
    <t xml:space="preserve">    存货变动</t>
    <phoneticPr fontId="3" type="noConversion"/>
  </si>
  <si>
    <t>三、货物和服务净流出</t>
    <phoneticPr fontId="3" type="noConversion"/>
  </si>
  <si>
    <t>（一）城镇居民</t>
    <phoneticPr fontId="3" type="noConversion"/>
  </si>
  <si>
    <t>（二）农村居民</t>
    <phoneticPr fontId="3" type="noConversion"/>
  </si>
  <si>
    <t xml:space="preserve">   1、食品烟酒</t>
    <phoneticPr fontId="3" type="noConversion"/>
  </si>
  <si>
    <t xml:space="preserve">   2、衣着</t>
    <phoneticPr fontId="3" type="noConversion"/>
  </si>
  <si>
    <t xml:space="preserve">   3、居住（含自有住房服务）</t>
    <phoneticPr fontId="3" type="noConversion"/>
  </si>
  <si>
    <t xml:space="preserve">   4、生活用品及服务</t>
  </si>
  <si>
    <t xml:space="preserve">   4、生活用品及服务</t>
    <phoneticPr fontId="3" type="noConversion"/>
  </si>
  <si>
    <r>
      <t xml:space="preserve">   </t>
    </r>
    <r>
      <rPr>
        <sz val="10"/>
        <rFont val="宋体"/>
        <family val="3"/>
        <charset val="134"/>
      </rPr>
      <t>5</t>
    </r>
    <r>
      <rPr>
        <sz val="10"/>
        <rFont val="宋体"/>
        <family val="3"/>
        <charset val="134"/>
      </rPr>
      <t>、交通和通信</t>
    </r>
    <phoneticPr fontId="3" type="noConversion"/>
  </si>
  <si>
    <r>
      <t xml:space="preserve">   </t>
    </r>
    <r>
      <rPr>
        <sz val="10"/>
        <rFont val="宋体"/>
        <family val="3"/>
        <charset val="134"/>
      </rPr>
      <t>6</t>
    </r>
    <r>
      <rPr>
        <sz val="10"/>
        <rFont val="宋体"/>
        <family val="3"/>
        <charset val="134"/>
      </rPr>
      <t>、教育文化娱乐</t>
    </r>
    <phoneticPr fontId="3" type="noConversion"/>
  </si>
  <si>
    <r>
      <t xml:space="preserve">   </t>
    </r>
    <r>
      <rPr>
        <sz val="10"/>
        <rFont val="宋体"/>
        <family val="3"/>
        <charset val="134"/>
      </rPr>
      <t>7</t>
    </r>
    <r>
      <rPr>
        <sz val="10"/>
        <rFont val="宋体"/>
        <family val="3"/>
        <charset val="134"/>
      </rPr>
      <t>、医疗保健</t>
    </r>
    <phoneticPr fontId="3" type="noConversion"/>
  </si>
  <si>
    <t xml:space="preserve">   8、银行中介服务</t>
  </si>
  <si>
    <t xml:space="preserve">   8、银行中介服务</t>
    <phoneticPr fontId="3" type="noConversion"/>
  </si>
  <si>
    <t xml:space="preserve">   9、保险服务</t>
  </si>
  <si>
    <t xml:space="preserve">   9、保险服务</t>
    <phoneticPr fontId="3" type="noConversion"/>
  </si>
  <si>
    <r>
      <t xml:space="preserve">   1</t>
    </r>
    <r>
      <rPr>
        <sz val="10"/>
        <rFont val="宋体"/>
        <family val="3"/>
        <charset val="134"/>
      </rPr>
      <t>0</t>
    </r>
    <r>
      <rPr>
        <sz val="10"/>
        <rFont val="宋体"/>
        <family val="3"/>
        <charset val="134"/>
      </rPr>
      <t>、其他商品和服务</t>
    </r>
    <phoneticPr fontId="3" type="noConversion"/>
  </si>
  <si>
    <t xml:space="preserve">   5、交通和通信</t>
  </si>
  <si>
    <t xml:space="preserve">   6、教育文化娱乐</t>
  </si>
  <si>
    <t xml:space="preserve">   7、医疗保健</t>
  </si>
  <si>
    <t xml:space="preserve">   10、其他商品和服务</t>
  </si>
  <si>
    <t>指标名称</t>
    <phoneticPr fontId="3" type="noConversion"/>
  </si>
  <si>
    <r>
      <t xml:space="preserve">      </t>
    </r>
    <r>
      <rPr>
        <sz val="10"/>
        <rFont val="宋体"/>
        <family val="3"/>
        <charset val="134"/>
      </rPr>
      <t>1.</t>
    </r>
    <r>
      <rPr>
        <sz val="10"/>
        <rFont val="宋体"/>
        <family val="3"/>
        <charset val="134"/>
      </rPr>
      <t xml:space="preserve">住宅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</si>
  <si>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2.</t>
    </r>
    <r>
      <rPr>
        <sz val="10"/>
        <rFont val="宋体"/>
        <family val="3"/>
        <charset val="134"/>
      </rPr>
      <t xml:space="preserve">非住宅建筑物 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</si>
  <si>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3.</t>
    </r>
    <r>
      <rPr>
        <sz val="10"/>
        <rFont val="宋体"/>
        <family val="3"/>
        <charset val="134"/>
      </rPr>
      <t xml:space="preserve">机器和设备     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</si>
  <si>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4.</t>
    </r>
    <r>
      <rPr>
        <sz val="10"/>
        <rFont val="宋体"/>
        <family val="3"/>
        <charset val="134"/>
      </rPr>
      <t xml:space="preserve">土地改良支出   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</si>
  <si>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5.</t>
    </r>
    <r>
      <rPr>
        <sz val="10"/>
        <rFont val="宋体"/>
        <family val="3"/>
        <charset val="134"/>
      </rPr>
      <t xml:space="preserve">矿藏勘探费   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</si>
  <si>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6.</t>
    </r>
    <r>
      <rPr>
        <sz val="10"/>
        <rFont val="宋体"/>
        <family val="3"/>
        <charset val="134"/>
      </rPr>
      <t xml:space="preserve">计算机软件      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</si>
  <si>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7.</t>
    </r>
    <r>
      <rPr>
        <sz val="10"/>
        <rFont val="宋体"/>
        <family val="3"/>
        <charset val="134"/>
      </rPr>
      <t xml:space="preserve">其他             </t>
    </r>
    <phoneticPr fontId="3" type="noConversion"/>
  </si>
  <si>
    <t>二、存货变动</t>
    <phoneticPr fontId="3" type="noConversion"/>
  </si>
  <si>
    <r>
      <t xml:space="preserve">      </t>
    </r>
    <r>
      <rPr>
        <sz val="10"/>
        <rFont val="宋体"/>
        <family val="3"/>
        <charset val="134"/>
      </rPr>
      <t>1.</t>
    </r>
    <r>
      <rPr>
        <sz val="10"/>
        <rFont val="宋体"/>
        <family val="3"/>
        <charset val="134"/>
      </rPr>
      <t>农林牧渔业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</si>
  <si>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3.</t>
    </r>
    <r>
      <rPr>
        <sz val="10"/>
        <rFont val="宋体"/>
        <family val="3"/>
        <charset val="134"/>
      </rPr>
      <t>建筑业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</si>
  <si>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4.</t>
    </r>
    <r>
      <rPr>
        <sz val="10"/>
        <rFont val="宋体"/>
        <family val="3"/>
        <charset val="134"/>
      </rPr>
      <t>交通运输、仓储和邮政业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</si>
  <si>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5.</t>
    </r>
    <r>
      <rPr>
        <sz val="10"/>
        <rFont val="宋体"/>
        <family val="3"/>
        <charset val="134"/>
      </rPr>
      <t>批发和零售业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</si>
  <si>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6.</t>
    </r>
    <r>
      <rPr>
        <sz val="10"/>
        <rFont val="宋体"/>
        <family val="3"/>
        <charset val="134"/>
      </rPr>
      <t>住宿和餐饮业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</si>
  <si>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7.</t>
    </r>
    <r>
      <rPr>
        <sz val="10"/>
        <rFont val="宋体"/>
        <family val="3"/>
        <charset val="134"/>
      </rPr>
      <t>房地产业</t>
    </r>
    <phoneticPr fontId="3" type="noConversion"/>
  </si>
  <si>
    <r>
      <t xml:space="preserve">      </t>
    </r>
    <r>
      <rPr>
        <sz val="10"/>
        <rFont val="宋体"/>
        <family val="3"/>
        <charset val="134"/>
      </rPr>
      <t>8.</t>
    </r>
    <r>
      <rPr>
        <sz val="10"/>
        <rFont val="宋体"/>
        <family val="3"/>
        <charset val="134"/>
      </rPr>
      <t>其他服务业</t>
    </r>
    <phoneticPr fontId="3" type="noConversion"/>
  </si>
  <si>
    <r>
      <t xml:space="preserve">      2.</t>
    </r>
    <r>
      <rPr>
        <sz val="10"/>
        <rFont val="宋体"/>
        <family val="3"/>
        <charset val="134"/>
      </rPr>
      <t>工业</t>
    </r>
    <phoneticPr fontId="3" type="noConversion"/>
  </si>
  <si>
    <t>不变价格居民消费水平</t>
    <phoneticPr fontId="3" type="noConversion"/>
  </si>
  <si>
    <t>年平均常住人口</t>
    <phoneticPr fontId="3" type="noConversion"/>
  </si>
  <si>
    <t>元</t>
    <phoneticPr fontId="3" type="noConversion"/>
  </si>
  <si>
    <r>
      <t>Q</t>
    </r>
    <r>
      <rPr>
        <sz val="10"/>
        <rFont val="宋体"/>
        <family val="3"/>
        <charset val="134"/>
      </rPr>
      <t>302</t>
    </r>
    <phoneticPr fontId="3" type="noConversion"/>
  </si>
  <si>
    <t>Q304</t>
    <phoneticPr fontId="3" type="noConversion"/>
  </si>
  <si>
    <t>Q305</t>
    <phoneticPr fontId="3" type="noConversion"/>
  </si>
  <si>
    <t>Q306</t>
    <phoneticPr fontId="3" type="noConversion"/>
  </si>
  <si>
    <t>Q307</t>
    <phoneticPr fontId="3" type="noConversion"/>
  </si>
  <si>
    <t>Q308</t>
    <phoneticPr fontId="3" type="noConversion"/>
  </si>
  <si>
    <t>2015年</t>
    <phoneticPr fontId="3" type="noConversion"/>
  </si>
  <si>
    <t xml:space="preserve">  按当年价格计算的生产总值</t>
    <phoneticPr fontId="3" type="noConversion"/>
  </si>
  <si>
    <t>按当年价格计算的地区生产总值构成项目</t>
    <phoneticPr fontId="3" type="noConversion"/>
  </si>
  <si>
    <t>按不变价格计算的地区生产总值</t>
    <phoneticPr fontId="3" type="noConversion"/>
  </si>
  <si>
    <t xml:space="preserve">   最终消费支出</t>
    <phoneticPr fontId="3" type="noConversion"/>
  </si>
  <si>
    <r>
      <t>2015</t>
    </r>
    <r>
      <rPr>
        <sz val="10"/>
        <rFont val="宋体"/>
        <family val="3"/>
        <charset val="134"/>
      </rPr>
      <t>年</t>
    </r>
    <phoneticPr fontId="3" type="noConversion"/>
  </si>
  <si>
    <r>
      <t>2015</t>
    </r>
    <r>
      <rPr>
        <sz val="12"/>
        <rFont val="宋体"/>
        <family val="3"/>
        <charset val="134"/>
      </rPr>
      <t>年</t>
    </r>
    <phoneticPr fontId="3" type="noConversion"/>
  </si>
  <si>
    <t>居民消费水平</t>
    <phoneticPr fontId="3" type="noConversion"/>
  </si>
  <si>
    <t xml:space="preserve">  农村居民</t>
    <phoneticPr fontId="3" type="noConversion"/>
  </si>
  <si>
    <t xml:space="preserve">  城镇居民</t>
    <phoneticPr fontId="3" type="noConversion"/>
  </si>
  <si>
    <t>Q301                                                                                       计量单位：万元</t>
    <phoneticPr fontId="3" type="noConversion"/>
  </si>
  <si>
    <t>Q303                                                                                          计量单位：万元</t>
    <phoneticPr fontId="3" type="noConversion"/>
  </si>
</sst>
</file>

<file path=xl/styles.xml><?xml version="1.0" encoding="utf-8"?>
<styleSheet xmlns="http://schemas.openxmlformats.org/spreadsheetml/2006/main">
  <numFmts count="62">
    <numFmt numFmtId="41" formatCode="_ * #,##0_ ;_ * \-#,##0_ ;_ * &quot;-&quot;_ ;_ @_ "/>
    <numFmt numFmtId="43" formatCode="_ * #,##0.00_ ;_ * \-#,##0.00_ ;_ * &quot;-&quot;??_ ;_ @_ "/>
    <numFmt numFmtId="24" formatCode="\$#,##0_);[Red]\(\$#,##0\)"/>
    <numFmt numFmtId="25" formatCode="\$#,##0.00_);\(\$#,##0.00\)"/>
    <numFmt numFmtId="176" formatCode="0.0_ "/>
    <numFmt numFmtId="177" formatCode="0.000_ "/>
    <numFmt numFmtId="178" formatCode="0.00_ "/>
    <numFmt numFmtId="179" formatCode="0_ "/>
    <numFmt numFmtId="180" formatCode="0;_᐀"/>
    <numFmt numFmtId="181" formatCode="0;__x0000_"/>
    <numFmt numFmtId="182" formatCode="0;_栀"/>
    <numFmt numFmtId="183" formatCode="0;_"/>
    <numFmt numFmtId="184" formatCode="0;_"/>
    <numFmt numFmtId="185" formatCode="0.0"/>
    <numFmt numFmtId="186" formatCode="0.000"/>
    <numFmt numFmtId="187" formatCode="0.000;_"/>
    <numFmt numFmtId="188" formatCode="0.0;_᐀"/>
    <numFmt numFmtId="189" formatCode="_-* #,##0_-;\-* #,##0_-;_-* &quot;-&quot;_-;_-@_-"/>
    <numFmt numFmtId="190" formatCode="_-* #,##0.00_-;\-* #,##0.00_-;_-* &quot;-&quot;??_-;_-@_-"/>
    <numFmt numFmtId="191" formatCode="&quot;\&quot;#,##0.00;[Red]&quot;\&quot;\-#,##0.00"/>
    <numFmt numFmtId="192" formatCode="_-#,##0_-;\(#,##0\);_-\ \ &quot;-&quot;_-;_-@_-"/>
    <numFmt numFmtId="193" formatCode="_-#,##0.00_-;\(#,##0.00\);_-\ \ &quot;-&quot;_-;_-@_-"/>
    <numFmt numFmtId="194" formatCode="mmm/dd/yyyy;_-\ &quot;N/A&quot;_-;_-\ &quot;-&quot;_-"/>
    <numFmt numFmtId="195" formatCode="mmm/yyyy;_-\ &quot;N/A&quot;_-;_-\ &quot;-&quot;_-"/>
    <numFmt numFmtId="196" formatCode="_-#,##0%_-;\(#,##0%\);_-\ &quot;-&quot;_-"/>
    <numFmt numFmtId="197" formatCode="_-#,###,_-;\(#,###,\);_-\ \ &quot;-&quot;_-;_-@_-"/>
    <numFmt numFmtId="198" formatCode="_-#,###.00,_-;\(#,###.00,\);_-\ \ &quot;-&quot;_-;_-@_-"/>
    <numFmt numFmtId="199" formatCode="_-#0&quot;.&quot;0,_-;\(#0&quot;.&quot;0,\);_-\ \ &quot;-&quot;_-;_-@_-"/>
    <numFmt numFmtId="200" formatCode="_-#0&quot;.&quot;0000_-;\(#0&quot;.&quot;0000\);_-\ \ &quot;-&quot;_-;_-@_-"/>
    <numFmt numFmtId="201" formatCode="0%;\(0%\)"/>
    <numFmt numFmtId="202" formatCode="0.0%"/>
    <numFmt numFmtId="203" formatCode="#,##0;\-#,##0;&quot;-&quot;"/>
    <numFmt numFmtId="204" formatCode="&quot;\&quot;#,##0;[Red]&quot;\&quot;&quot;\&quot;&quot;\&quot;&quot;\&quot;&quot;\&quot;&quot;\&quot;&quot;\&quot;\-#,##0"/>
    <numFmt numFmtId="205" formatCode="#,##0;\(#,##0\)"/>
    <numFmt numFmtId="206" formatCode="#,##0.0_);\(#,##0.0\)"/>
    <numFmt numFmtId="207" formatCode="_-&quot;$&quot;* #,##0_-;\-&quot;$&quot;* #,##0_-;_-&quot;$&quot;* &quot;-&quot;_-;_-@_-"/>
    <numFmt numFmtId="208" formatCode="&quot;$&quot;#,##0_);\(&quot;$&quot;#,##0\)"/>
    <numFmt numFmtId="209" formatCode="&quot;$&quot;#,##0.00_);\(&quot;$&quot;#,##0.00\)"/>
    <numFmt numFmtId="210" formatCode="&quot;\&quot;#,##0;&quot;\&quot;\-#,##0"/>
    <numFmt numFmtId="211" formatCode="_-&quot;$&quot;\ * #,##0.00_-;_-&quot;$&quot;\ * #,##0.00\-;_-&quot;$&quot;\ * &quot;-&quot;??_-;_-@_-"/>
    <numFmt numFmtId="212" formatCode="\$#,##0.00;\(\$#,##0.00\)"/>
    <numFmt numFmtId="213" formatCode="\$#,##0;\(\$#,##0\)"/>
    <numFmt numFmtId="214" formatCode="_([$€-2]* #,##0.00_);_([$€-2]* \(#,##0.00\);_([$€-2]* &quot;-&quot;??_)"/>
    <numFmt numFmtId="215" formatCode="#,##0.00&quot;¥&quot;;\-#,##0.00&quot;¥&quot;"/>
    <numFmt numFmtId="216" formatCode="_-* #,##0.00&quot;¥&quot;_-;\-* #,##0.00&quot;¥&quot;_-;_-* &quot;-&quot;??&quot;¥&quot;_-;_-@_-"/>
    <numFmt numFmtId="217" formatCode="0.000%"/>
    <numFmt numFmtId="218" formatCode="&quot;$&quot;#,##0_);[Red]\(&quot;$&quot;#,##0\)"/>
    <numFmt numFmtId="219" formatCode="&quot;$&quot;#,##0.00_);[Red]\(&quot;$&quot;#,##0.00\)"/>
    <numFmt numFmtId="220" formatCode="_-* #,##0&quot;¥&quot;_-;\-* #,##0&quot;¥&quot;_-;_-* &quot;-&quot;&quot;¥&quot;_-;_-@_-"/>
    <numFmt numFmtId="221" formatCode="&quot;$&quot;\ #,##0.00_-;[Red]&quot;$&quot;\ #,##0.00\-"/>
    <numFmt numFmtId="222" formatCode="_-&quot;$&quot;\ * #,##0_-;_-&quot;$&quot;\ * #,##0\-;_-&quot;$&quot;\ * &quot;-&quot;_-;_-@_-"/>
    <numFmt numFmtId="223" formatCode="&quot;$&quot;#,##0;\-&quot;$&quot;#,##0"/>
    <numFmt numFmtId="224" formatCode="#,##0.00&quot;¥&quot;;[Red]\-#,##0.00&quot;¥&quot;"/>
    <numFmt numFmtId="225" formatCode="_(* #,##0.0,_);_(* \(#,##0.0,\);_(* &quot;-&quot;_);_(@_)"/>
    <numFmt numFmtId="226" formatCode="_(&quot;$&quot;* #,##0.00_);_(&quot;$&quot;* \(#,##0.00\);_(&quot;$&quot;* &quot;-&quot;??_);_(@_)"/>
    <numFmt numFmtId="227" formatCode="_(&quot;$&quot;* #,##0_);_(&quot;$&quot;* \(#,##0\);_(&quot;$&quot;* &quot;-&quot;_);_(@_)"/>
    <numFmt numFmtId="228" formatCode="_-* #,##0_$_-;\-* #,##0_$_-;_-* &quot;-&quot;_$_-;_-@_-"/>
    <numFmt numFmtId="229" formatCode="_-* #,##0.00_$_-;\-* #,##0.00_$_-;_-* &quot;-&quot;??_$_-;_-@_-"/>
    <numFmt numFmtId="230" formatCode="_-* #,##0&quot;$&quot;_-;\-* #,##0&quot;$&quot;_-;_-* &quot;-&quot;&quot;$&quot;_-;_-@_-"/>
    <numFmt numFmtId="231" formatCode="_-* #,##0.00&quot;$&quot;_-;\-* #,##0.00&quot;$&quot;_-;_-* &quot;-&quot;??&quot;$&quot;_-;_-@_-"/>
    <numFmt numFmtId="232" formatCode="yy\.mm\.dd"/>
    <numFmt numFmtId="233" formatCode="0.0_);[Red]\(0.0\)"/>
  </numFmts>
  <fonts count="106"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8"/>
      <name val="宋体"/>
      <charset val="134"/>
    </font>
    <font>
      <sz val="12"/>
      <name val="宋体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0"/>
      <name val="Times New Roman"/>
      <family val="1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11"/>
      <name val="MS P????"/>
      <family val="3"/>
    </font>
    <font>
      <sz val="11"/>
      <name val="ＭＳ Ｐゴシック"/>
      <family val="2"/>
    </font>
    <font>
      <sz val="12"/>
      <color indexed="10"/>
      <name val="宋体"/>
      <family val="3"/>
      <charset val="134"/>
    </font>
    <font>
      <sz val="12"/>
      <name val="????"/>
      <family val="2"/>
    </font>
    <font>
      <sz val="10"/>
      <name val="Geneva"/>
      <family val="2"/>
    </font>
    <font>
      <u val="singleAccounting"/>
      <vertAlign val="subscript"/>
      <sz val="10"/>
      <name val="Times New Roman"/>
      <family val="1"/>
    </font>
    <font>
      <i/>
      <sz val="9"/>
      <name val="Times New Roman"/>
      <family val="1"/>
    </font>
    <font>
      <sz val="13"/>
      <name val="Tms Rm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3"/>
      <name val="Tms Rmn"/>
      <family val="1"/>
    </font>
    <font>
      <b/>
      <sz val="10"/>
      <name val="MS Sans Serif"/>
      <family val="2"/>
    </font>
    <font>
      <b/>
      <sz val="8"/>
      <name val="Arial"/>
      <family val="2"/>
    </font>
    <font>
      <sz val="10"/>
      <name val="ＭＳ Ｐゴシック"/>
      <family val="2"/>
    </font>
    <font>
      <sz val="10"/>
      <name val="MS Serif"/>
      <family val="1"/>
    </font>
    <font>
      <sz val="10"/>
      <name val="Courier"/>
      <family val="3"/>
    </font>
    <font>
      <sz val="10"/>
      <name val="MS Sans Serif"/>
      <family val="2"/>
    </font>
    <font>
      <sz val="10"/>
      <color indexed="16"/>
      <name val="MS Serif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Helv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2"/>
      <color indexed="9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10"/>
      <color indexed="8"/>
      <name val="MS Sans Serif"/>
      <family val="2"/>
    </font>
    <font>
      <sz val="10"/>
      <name val="Tms Rmn"/>
      <family val="1"/>
    </font>
    <font>
      <b/>
      <sz val="10"/>
      <name val="Tms Rmn"/>
      <family val="1"/>
    </font>
    <font>
      <b/>
      <sz val="12"/>
      <name val="MS Sans Serif"/>
      <family val="2"/>
    </font>
    <font>
      <sz val="12"/>
      <name val="MS Sans Serif"/>
      <family val="2"/>
    </font>
    <font>
      <b/>
      <sz val="8"/>
      <color indexed="8"/>
      <name val="Helv"/>
      <family val="2"/>
    </font>
    <font>
      <sz val="11"/>
      <color indexed="12"/>
      <name val="Times New Roman"/>
      <family val="1"/>
    </font>
    <font>
      <b/>
      <sz val="18"/>
      <color indexed="62"/>
      <name val="宋体"/>
      <family val="3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color indexed="16"/>
      <name val="宋体"/>
      <family val="3"/>
      <charset val="134"/>
    </font>
    <font>
      <sz val="10"/>
      <color indexed="20"/>
      <name val="宋体"/>
      <family val="3"/>
      <charset val="134"/>
    </font>
    <font>
      <sz val="10"/>
      <color indexed="8"/>
      <name val="Tahoma"/>
      <family val="2"/>
    </font>
    <font>
      <b/>
      <sz val="9"/>
      <name val="Arial"/>
      <family val="2"/>
    </font>
    <font>
      <sz val="12"/>
      <name val="官帕眉"/>
      <family val="3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sz val="10"/>
      <color indexed="17"/>
      <name val="宋体"/>
      <family val="3"/>
      <charset val="134"/>
    </font>
    <font>
      <sz val="12"/>
      <name val="바탕체"/>
      <family val="3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0"/>
      <color rgb="FFC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rgb="FFC00000"/>
      <name val="宋体"/>
      <family val="3"/>
      <charset val="134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9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1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712"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38" fillId="0" borderId="0"/>
    <xf numFmtId="191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/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0" fontId="38" fillId="0" borderId="0"/>
    <xf numFmtId="190" fontId="38" fillId="0" borderId="0" applyFont="0" applyFill="0" applyBorder="0" applyAlignment="0" applyProtection="0"/>
    <xf numFmtId="189" fontId="38" fillId="0" borderId="0" applyFont="0" applyFill="0" applyBorder="0" applyAlignment="0" applyProtection="0"/>
    <xf numFmtId="0" fontId="38" fillId="0" borderId="0"/>
    <xf numFmtId="49" fontId="16" fillId="0" borderId="0" applyProtection="0">
      <alignment horizontal="left"/>
    </xf>
    <xf numFmtId="0" fontId="41" fillId="0" borderId="0" applyNumberFormat="0" applyFill="0" applyBorder="0" applyAlignment="0" applyProtection="0"/>
    <xf numFmtId="0" fontId="42" fillId="0" borderId="0"/>
    <xf numFmtId="0" fontId="38" fillId="0" borderId="0"/>
    <xf numFmtId="0" fontId="37" fillId="0" borderId="0"/>
    <xf numFmtId="0" fontId="42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0" fontId="38" fillId="0" borderId="0"/>
    <xf numFmtId="0" fontId="38" fillId="0" borderId="0">
      <protection locked="0"/>
    </xf>
    <xf numFmtId="0" fontId="42" fillId="0" borderId="0"/>
    <xf numFmtId="0" fontId="38" fillId="0" borderId="0"/>
    <xf numFmtId="0" fontId="38" fillId="0" borderId="0"/>
    <xf numFmtId="0" fontId="42" fillId="0" borderId="0"/>
    <xf numFmtId="0" fontId="42" fillId="0" borderId="0"/>
    <xf numFmtId="0" fontId="38" fillId="0" borderId="0">
      <protection locked="0"/>
    </xf>
    <xf numFmtId="0" fontId="42" fillId="0" borderId="0"/>
    <xf numFmtId="0" fontId="42" fillId="0" borderId="0"/>
    <xf numFmtId="0" fontId="42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6" fillId="0" borderId="0"/>
    <xf numFmtId="0" fontId="38" fillId="0" borderId="0">
      <protection locked="0"/>
    </xf>
    <xf numFmtId="0" fontId="42" fillId="0" borderId="0"/>
    <xf numFmtId="0" fontId="38" fillId="0" borderId="0"/>
    <xf numFmtId="0" fontId="38" fillId="0" borderId="0">
      <protection locked="0"/>
    </xf>
    <xf numFmtId="0" fontId="38" fillId="0" borderId="0"/>
    <xf numFmtId="0" fontId="37" fillId="0" borderId="0"/>
    <xf numFmtId="0" fontId="43" fillId="0" borderId="0"/>
    <xf numFmtId="49" fontId="38" fillId="0" borderId="0" applyFont="0" applyFill="0" applyBorder="0" applyAlignment="0" applyProtection="0"/>
    <xf numFmtId="0" fontId="38" fillId="0" borderId="0"/>
    <xf numFmtId="0" fontId="37" fillId="0" borderId="0"/>
    <xf numFmtId="0" fontId="36" fillId="0" borderId="0"/>
    <xf numFmtId="0" fontId="43" fillId="0" borderId="0"/>
    <xf numFmtId="0" fontId="36" fillId="0" borderId="0"/>
    <xf numFmtId="0" fontId="4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protection locked="0"/>
    </xf>
    <xf numFmtId="0" fontId="42" fillId="0" borderId="0"/>
    <xf numFmtId="0" fontId="38" fillId="0" borderId="0"/>
    <xf numFmtId="0" fontId="38" fillId="0" borderId="0">
      <protection locked="0"/>
    </xf>
    <xf numFmtId="0" fontId="4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protection locked="0"/>
    </xf>
    <xf numFmtId="0" fontId="38" fillId="0" borderId="0"/>
    <xf numFmtId="0" fontId="42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6" fillId="0" borderId="0"/>
    <xf numFmtId="0" fontId="38" fillId="0" borderId="0">
      <protection locked="0"/>
    </xf>
    <xf numFmtId="0" fontId="38" fillId="0" borderId="0"/>
    <xf numFmtId="0" fontId="38" fillId="0" borderId="0">
      <protection locked="0"/>
    </xf>
    <xf numFmtId="0" fontId="38" fillId="0" borderId="0"/>
    <xf numFmtId="192" fontId="16" fillId="0" borderId="0" applyFill="0" applyBorder="0" applyProtection="0">
      <alignment horizontal="right"/>
    </xf>
    <xf numFmtId="193" fontId="16" fillId="0" borderId="0" applyFill="0" applyBorder="0" applyProtection="0">
      <alignment horizontal="right"/>
    </xf>
    <xf numFmtId="194" fontId="44" fillId="0" borderId="0" applyFill="0" applyBorder="0" applyProtection="0">
      <alignment horizontal="center"/>
    </xf>
    <xf numFmtId="195" fontId="44" fillId="0" borderId="0" applyFill="0" applyBorder="0" applyProtection="0">
      <alignment horizontal="center"/>
    </xf>
    <xf numFmtId="196" fontId="45" fillId="0" borderId="0" applyFill="0" applyBorder="0" applyProtection="0">
      <alignment horizontal="right"/>
    </xf>
    <xf numFmtId="197" fontId="16" fillId="0" borderId="0" applyFill="0" applyBorder="0" applyProtection="0">
      <alignment horizontal="right"/>
    </xf>
    <xf numFmtId="198" fontId="16" fillId="0" borderId="0" applyFill="0" applyBorder="0" applyProtection="0">
      <alignment horizontal="right"/>
    </xf>
    <xf numFmtId="199" fontId="16" fillId="0" borderId="0" applyFill="0" applyBorder="0" applyProtection="0">
      <alignment horizontal="right"/>
    </xf>
    <xf numFmtId="200" fontId="16" fillId="0" borderId="0" applyFill="0" applyBorder="0" applyProtection="0">
      <alignment horizontal="right"/>
    </xf>
    <xf numFmtId="201" fontId="46" fillId="0" borderId="0" applyFont="0" applyFill="0" applyBorder="0" applyAlignment="0" applyProtection="0"/>
    <xf numFmtId="0" fontId="11" fillId="0" borderId="0"/>
    <xf numFmtId="202" fontId="46" fillId="0" borderId="0" applyFont="0" applyFill="0" applyBorder="0" applyAlignment="0" applyProtection="0"/>
    <xf numFmtId="10" fontId="46" fillId="0" borderId="0" applyFont="0" applyFill="0" applyBorder="0" applyAlignment="0" applyProtection="0"/>
    <xf numFmtId="0" fontId="35" fillId="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0" borderId="0">
      <protection locked="0"/>
    </xf>
    <xf numFmtId="0" fontId="47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7" fillId="19" borderId="0" applyNumberFormat="0" applyBorder="0" applyAlignment="0" applyProtection="0"/>
    <xf numFmtId="0" fontId="34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47" fillId="24" borderId="0" applyNumberFormat="0" applyBorder="0" applyAlignment="0" applyProtection="0"/>
    <xf numFmtId="0" fontId="34" fillId="25" borderId="0" applyNumberFormat="0" applyBorder="0" applyAlignment="0" applyProtection="0">
      <alignment vertical="center"/>
    </xf>
    <xf numFmtId="0" fontId="47" fillId="24" borderId="0" applyNumberFormat="0" applyBorder="0" applyAlignment="0" applyProtection="0"/>
    <xf numFmtId="0" fontId="48" fillId="22" borderId="0" applyNumberFormat="0" applyBorder="0" applyAlignment="0" applyProtection="0"/>
    <xf numFmtId="0" fontId="48" fillId="26" borderId="0" applyNumberFormat="0" applyBorder="0" applyAlignment="0" applyProtection="0"/>
    <xf numFmtId="0" fontId="47" fillId="23" borderId="0" applyNumberFormat="0" applyBorder="0" applyAlignment="0" applyProtection="0"/>
    <xf numFmtId="0" fontId="34" fillId="27" borderId="0" applyNumberFormat="0" applyBorder="0" applyAlignment="0" applyProtection="0">
      <alignment vertical="center"/>
    </xf>
    <xf numFmtId="0" fontId="47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23" borderId="0" applyNumberFormat="0" applyBorder="0" applyAlignment="0" applyProtection="0"/>
    <xf numFmtId="0" fontId="47" fillId="23" borderId="0" applyNumberFormat="0" applyBorder="0" applyAlignment="0" applyProtection="0"/>
    <xf numFmtId="0" fontId="34" fillId="14" borderId="0" applyNumberFormat="0" applyBorder="0" applyAlignment="0" applyProtection="0">
      <alignment vertical="center"/>
    </xf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18" borderId="0" applyNumberFormat="0" applyBorder="0" applyAlignment="0" applyProtection="0"/>
    <xf numFmtId="0" fontId="47" fillId="19" borderId="0" applyNumberFormat="0" applyBorder="0" applyAlignment="0" applyProtection="0"/>
    <xf numFmtId="0" fontId="34" fillId="15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8" fillId="22" borderId="0" applyNumberFormat="0" applyBorder="0" applyAlignment="0" applyProtection="0"/>
    <xf numFmtId="0" fontId="48" fillId="31" borderId="0" applyNumberFormat="0" applyBorder="0" applyAlignment="0" applyProtection="0"/>
    <xf numFmtId="0" fontId="47" fillId="31" borderId="0" applyNumberFormat="0" applyBorder="0" applyAlignment="0" applyProtection="0"/>
    <xf numFmtId="0" fontId="34" fillId="32" borderId="0" applyNumberFormat="0" applyBorder="0" applyAlignment="0" applyProtection="0">
      <alignment vertical="center"/>
    </xf>
    <xf numFmtId="0" fontId="49" fillId="0" borderId="0">
      <alignment horizontal="center" wrapText="1"/>
      <protection locked="0"/>
    </xf>
    <xf numFmtId="0" fontId="24" fillId="4" borderId="0" applyNumberFormat="0" applyBorder="0" applyAlignment="0" applyProtection="0">
      <alignment vertical="center"/>
    </xf>
    <xf numFmtId="0" fontId="6" fillId="0" borderId="0" applyFill="0" applyBorder="0" applyAlignment="0"/>
    <xf numFmtId="0" fontId="6" fillId="0" borderId="0" applyFill="0" applyBorder="0" applyAlignment="0"/>
    <xf numFmtId="203" fontId="50" fillId="0" borderId="0" applyFill="0" applyBorder="0" applyAlignment="0"/>
    <xf numFmtId="0" fontId="28" fillId="33" borderId="14" applyNumberFormat="0" applyAlignment="0" applyProtection="0">
      <alignment vertical="center"/>
    </xf>
    <xf numFmtId="0" fontId="30" fillId="34" borderId="15" applyNumberFormat="0" applyAlignment="0" applyProtection="0">
      <alignment vertical="center"/>
    </xf>
    <xf numFmtId="0" fontId="51" fillId="0" borderId="12" applyNumberFormat="0" applyFill="0" applyProtection="0">
      <alignment horizontal="center"/>
    </xf>
    <xf numFmtId="0" fontId="53" fillId="0" borderId="16">
      <alignment horizontal="center"/>
    </xf>
    <xf numFmtId="204" fontId="38" fillId="0" borderId="0"/>
    <xf numFmtId="204" fontId="38" fillId="0" borderId="0"/>
    <xf numFmtId="204" fontId="38" fillId="0" borderId="0"/>
    <xf numFmtId="204" fontId="38" fillId="0" borderId="0"/>
    <xf numFmtId="204" fontId="38" fillId="0" borderId="0"/>
    <xf numFmtId="204" fontId="38" fillId="0" borderId="0"/>
    <xf numFmtId="204" fontId="38" fillId="0" borderId="0"/>
    <xf numFmtId="204" fontId="38" fillId="0" borderId="0"/>
    <xf numFmtId="41" fontId="38" fillId="0" borderId="0" applyFont="0" applyFill="0" applyBorder="0" applyAlignment="0" applyProtection="0"/>
    <xf numFmtId="205" fontId="16" fillId="0" borderId="0"/>
    <xf numFmtId="37" fontId="46" fillId="0" borderId="0" applyFont="0" applyFill="0" applyBorder="0" applyAlignment="0" applyProtection="0"/>
    <xf numFmtId="206" fontId="46" fillId="0" borderId="0" applyFont="0" applyFill="0" applyBorder="0" applyAlignment="0" applyProtection="0"/>
    <xf numFmtId="39" fontId="46" fillId="0" borderId="0" applyFont="0" applyFill="0" applyBorder="0" applyAlignment="0" applyProtection="0"/>
    <xf numFmtId="37" fontId="54" fillId="0" borderId="0" applyFont="0" applyFill="0" applyBorder="0" applyAlignment="0" applyProtection="0"/>
    <xf numFmtId="39" fontId="54" fillId="0" borderId="0" applyFont="0" applyFill="0" applyBorder="0" applyAlignment="0" applyProtection="0"/>
    <xf numFmtId="190" fontId="38" fillId="0" borderId="0" applyFont="0" applyFill="0" applyBorder="0" applyAlignment="0" applyProtection="0"/>
    <xf numFmtId="0" fontId="55" fillId="0" borderId="0" applyNumberFormat="0" applyAlignment="0">
      <alignment horizontal="left"/>
    </xf>
    <xf numFmtId="0" fontId="56" fillId="0" borderId="0" applyNumberFormat="0" applyAlignment="0"/>
    <xf numFmtId="207" fontId="38" fillId="0" borderId="0" applyFont="0" applyFill="0" applyBorder="0" applyAlignment="0" applyProtection="0"/>
    <xf numFmtId="24" fontId="54" fillId="0" borderId="0" applyFont="0" applyFill="0" applyBorder="0" applyAlignment="0" applyProtection="0"/>
    <xf numFmtId="25" fontId="54" fillId="0" borderId="0" applyFont="0" applyFill="0" applyBorder="0" applyAlignment="0" applyProtection="0"/>
    <xf numFmtId="208" fontId="46" fillId="0" borderId="0" applyFont="0" applyFill="0" applyBorder="0" applyAlignment="0" applyProtection="0"/>
    <xf numFmtId="209" fontId="46" fillId="0" borderId="0" applyFont="0" applyFill="0" applyBorder="0" applyAlignment="0" applyProtection="0"/>
    <xf numFmtId="210" fontId="54" fillId="0" borderId="0" applyFont="0" applyFill="0" applyBorder="0" applyAlignment="0" applyProtection="0"/>
    <xf numFmtId="211" fontId="38" fillId="0" borderId="0" applyFont="0" applyFill="0" applyBorder="0" applyAlignment="0" applyProtection="0"/>
    <xf numFmtId="212" fontId="16" fillId="0" borderId="0"/>
    <xf numFmtId="15" fontId="57" fillId="0" borderId="0"/>
    <xf numFmtId="213" fontId="16" fillId="0" borderId="0"/>
    <xf numFmtId="0" fontId="58" fillId="0" borderId="0" applyNumberFormat="0" applyAlignment="0">
      <alignment horizontal="left"/>
    </xf>
    <xf numFmtId="0" fontId="59" fillId="35" borderId="6"/>
    <xf numFmtId="214" fontId="16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/>
    <xf numFmtId="2" fontId="60" fillId="0" borderId="0" applyProtection="0"/>
    <xf numFmtId="0" fontId="23" fillId="5" borderId="0" applyNumberFormat="0" applyBorder="0" applyAlignment="0" applyProtection="0">
      <alignment vertical="center"/>
    </xf>
    <xf numFmtId="38" fontId="59" fillId="36" borderId="0" applyNumberFormat="0" applyBorder="0" applyAlignment="0" applyProtection="0"/>
    <xf numFmtId="0" fontId="61" fillId="0" borderId="17" applyNumberFormat="0" applyAlignment="0" applyProtection="0">
      <alignment horizontal="left" vertical="center"/>
    </xf>
    <xf numFmtId="0" fontId="61" fillId="0" borderId="18">
      <alignment horizontal="left" vertical="center"/>
    </xf>
    <xf numFmtId="0" fontId="62" fillId="0" borderId="0" applyNumberFormat="0" applyFill="0"/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18" applyNumberFormat="0">
      <alignment horizontal="right" wrapText="1"/>
    </xf>
    <xf numFmtId="0" fontId="61" fillId="0" borderId="0" applyProtection="0"/>
    <xf numFmtId="0" fontId="26" fillId="8" borderId="14" applyNumberFormat="0" applyAlignment="0" applyProtection="0">
      <alignment vertical="center"/>
    </xf>
    <xf numFmtId="10" fontId="59" fillId="37" borderId="6" applyNumberFormat="0" applyBorder="0" applyAlignment="0" applyProtection="0"/>
    <xf numFmtId="215" fontId="6" fillId="38" borderId="0"/>
    <xf numFmtId="215" fontId="6" fillId="38" borderId="0"/>
    <xf numFmtId="206" fontId="63" fillId="38" borderId="0"/>
    <xf numFmtId="38" fontId="64" fillId="0" borderId="0"/>
    <xf numFmtId="38" fontId="65" fillId="0" borderId="0"/>
    <xf numFmtId="38" fontId="66" fillId="0" borderId="0"/>
    <xf numFmtId="38" fontId="67" fillId="0" borderId="0"/>
    <xf numFmtId="0" fontId="68" fillId="0" borderId="0"/>
    <xf numFmtId="0" fontId="68" fillId="0" borderId="0"/>
    <xf numFmtId="0" fontId="29" fillId="0" borderId="22" applyNumberFormat="0" applyFill="0" applyAlignment="0" applyProtection="0">
      <alignment vertical="center"/>
    </xf>
    <xf numFmtId="215" fontId="6" fillId="39" borderId="0"/>
    <xf numFmtId="215" fontId="6" fillId="39" borderId="0"/>
    <xf numFmtId="206" fontId="69" fillId="39" borderId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216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0" fontId="70" fillId="0" borderId="23"/>
    <xf numFmtId="218" fontId="57" fillId="0" borderId="0" applyFont="0" applyFill="0" applyBorder="0" applyAlignment="0" applyProtection="0"/>
    <xf numFmtId="219" fontId="57" fillId="0" borderId="0" applyFont="0" applyFill="0" applyBorder="0" applyAlignment="0" applyProtection="0"/>
    <xf numFmtId="220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221" fontId="38" fillId="0" borderId="0" applyFont="0" applyFill="0" applyBorder="0" applyAlignment="0" applyProtection="0"/>
    <xf numFmtId="222" fontId="38" fillId="0" borderId="0" applyFont="0" applyFill="0" applyBorder="0" applyAlignment="0" applyProtection="0"/>
    <xf numFmtId="0" fontId="25" fillId="40" borderId="0" applyNumberFormat="0" applyBorder="0" applyAlignment="0" applyProtection="0">
      <alignment vertical="center"/>
    </xf>
    <xf numFmtId="0" fontId="16" fillId="0" borderId="0"/>
    <xf numFmtId="37" fontId="71" fillId="0" borderId="0"/>
    <xf numFmtId="0" fontId="63" fillId="0" borderId="0"/>
    <xf numFmtId="0" fontId="72" fillId="0" borderId="0"/>
    <xf numFmtId="0" fontId="37" fillId="0" borderId="0"/>
    <xf numFmtId="0" fontId="73" fillId="0" borderId="0"/>
    <xf numFmtId="0" fontId="35" fillId="41" borderId="24" applyNumberFormat="0" applyFont="0" applyAlignment="0" applyProtection="0">
      <alignment vertical="center"/>
    </xf>
    <xf numFmtId="0" fontId="27" fillId="33" borderId="25" applyNumberFormat="0" applyAlignment="0" applyProtection="0">
      <alignment vertical="center"/>
    </xf>
    <xf numFmtId="14" fontId="49" fillId="0" borderId="0">
      <alignment horizontal="center" wrapText="1"/>
      <protection locked="0"/>
    </xf>
    <xf numFmtId="9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10" fontId="54" fillId="0" borderId="0" applyFont="0" applyFill="0" applyBorder="0" applyAlignment="0" applyProtection="0"/>
    <xf numFmtId="9" fontId="37" fillId="0" borderId="0" applyFont="0" applyFill="0" applyBorder="0" applyAlignment="0" applyProtection="0"/>
    <xf numFmtId="13" fontId="38" fillId="0" borderId="0" applyFont="0" applyFill="0" applyProtection="0"/>
    <xf numFmtId="0" fontId="59" fillId="36" borderId="6"/>
    <xf numFmtId="223" fontId="74" fillId="0" borderId="0"/>
    <xf numFmtId="0" fontId="57" fillId="0" borderId="0" applyNumberFormat="0" applyFont="0" applyFill="0" applyBorder="0" applyAlignment="0" applyProtection="0">
      <alignment horizontal="left"/>
    </xf>
    <xf numFmtId="15" fontId="57" fillId="0" borderId="0" applyFont="0" applyFill="0" applyBorder="0" applyAlignment="0" applyProtection="0"/>
    <xf numFmtId="4" fontId="57" fillId="0" borderId="0" applyFont="0" applyFill="0" applyBorder="0" applyAlignment="0" applyProtection="0"/>
    <xf numFmtId="0" fontId="52" fillId="0" borderId="23">
      <alignment horizontal="center"/>
    </xf>
    <xf numFmtId="3" fontId="57" fillId="0" borderId="0" applyFont="0" applyFill="0" applyBorder="0" applyAlignment="0" applyProtection="0"/>
    <xf numFmtId="0" fontId="57" fillId="42" borderId="0" applyNumberFormat="0" applyFont="0" applyBorder="0" applyAlignment="0" applyProtection="0"/>
    <xf numFmtId="224" fontId="6" fillId="0" borderId="0" applyNumberFormat="0" applyFill="0" applyBorder="0" applyAlignment="0" applyProtection="0">
      <alignment horizontal="left"/>
    </xf>
    <xf numFmtId="224" fontId="6" fillId="0" borderId="0" applyNumberFormat="0" applyFill="0" applyBorder="0" applyAlignment="0" applyProtection="0">
      <alignment horizontal="left"/>
    </xf>
    <xf numFmtId="0" fontId="6" fillId="0" borderId="0" applyNumberFormat="0" applyFill="0" applyBorder="0" applyAlignment="0" applyProtection="0"/>
    <xf numFmtId="0" fontId="75" fillId="43" borderId="26">
      <protection locked="0"/>
    </xf>
    <xf numFmtId="0" fontId="73" fillId="0" borderId="0"/>
    <xf numFmtId="0" fontId="76" fillId="0" borderId="6">
      <alignment horizontal="center"/>
    </xf>
    <xf numFmtId="0" fontId="76" fillId="0" borderId="0">
      <alignment horizontal="center" vertical="center"/>
    </xf>
    <xf numFmtId="0" fontId="77" fillId="44" borderId="0" applyNumberFormat="0" applyFill="0">
      <alignment horizontal="left" vertical="center"/>
    </xf>
    <xf numFmtId="40" fontId="78" fillId="0" borderId="0" applyBorder="0">
      <alignment horizontal="right"/>
    </xf>
    <xf numFmtId="0" fontId="75" fillId="43" borderId="26">
      <protection locked="0"/>
    </xf>
    <xf numFmtId="0" fontId="75" fillId="43" borderId="26">
      <protection locked="0"/>
    </xf>
    <xf numFmtId="225" fontId="3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60" fillId="0" borderId="27" applyProtection="0"/>
    <xf numFmtId="9" fontId="79" fillId="0" borderId="0" applyNumberFormat="0" applyFill="0" applyBorder="0" applyAlignment="0">
      <protection locked="0"/>
    </xf>
    <xf numFmtId="0" fontId="31" fillId="0" borderId="0" applyNumberFormat="0" applyFill="0" applyBorder="0" applyAlignment="0" applyProtection="0">
      <alignment vertical="center"/>
    </xf>
    <xf numFmtId="189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196" fontId="45" fillId="0" borderId="0" applyFill="0" applyBorder="0" applyProtection="0">
      <alignment horizontal="right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226" fontId="38" fillId="0" borderId="0" applyFont="0" applyFill="0" applyBorder="0" applyAlignment="0" applyProtection="0"/>
    <xf numFmtId="227" fontId="38" fillId="0" borderId="0" applyFont="0" applyFill="0" applyBorder="0" applyAlignment="0" applyProtection="0"/>
    <xf numFmtId="0" fontId="38" fillId="0" borderId="28" applyNumberFormat="0" applyFill="0" applyProtection="0">
      <alignment horizontal="right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1" fillId="0" borderId="28" applyNumberFormat="0" applyFill="0" applyProtection="0">
      <alignment horizontal="center"/>
    </xf>
    <xf numFmtId="0" fontId="38" fillId="0" borderId="0"/>
    <xf numFmtId="0" fontId="80" fillId="0" borderId="0" applyNumberFormat="0" applyFill="0" applyBorder="0" applyAlignment="0" applyProtection="0"/>
    <xf numFmtId="0" fontId="82" fillId="0" borderId="29" applyNumberFormat="0" applyFill="0" applyProtection="0">
      <alignment horizont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6" fillId="46" borderId="0" applyNumberFormat="0" applyBorder="0" applyAlignment="0" applyProtection="0"/>
    <xf numFmtId="0" fontId="84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6" fillId="46" borderId="0" applyNumberFormat="0" applyBorder="0" applyAlignment="0" applyProtection="0"/>
    <xf numFmtId="0" fontId="84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6" fillId="46" borderId="0" applyNumberFormat="0" applyBorder="0" applyAlignment="0" applyProtection="0"/>
    <xf numFmtId="0" fontId="24" fillId="6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6" fillId="0" borderId="0"/>
    <xf numFmtId="0" fontId="35" fillId="0" borderId="0">
      <alignment vertical="center"/>
    </xf>
    <xf numFmtId="0" fontId="35" fillId="0" borderId="0">
      <alignment vertical="center"/>
    </xf>
    <xf numFmtId="0" fontId="38" fillId="0" borderId="0">
      <alignment vertical="top"/>
    </xf>
    <xf numFmtId="0" fontId="88" fillId="0" borderId="0"/>
    <xf numFmtId="0" fontId="35" fillId="0" borderId="0">
      <alignment vertical="center"/>
    </xf>
    <xf numFmtId="0" fontId="6" fillId="0" borderId="0"/>
    <xf numFmtId="0" fontId="6" fillId="0" borderId="0">
      <alignment vertical="center"/>
    </xf>
    <xf numFmtId="0" fontId="35" fillId="0" borderId="0">
      <alignment vertical="center"/>
    </xf>
    <xf numFmtId="0" fontId="6" fillId="0" borderId="0"/>
    <xf numFmtId="0" fontId="35" fillId="0" borderId="0">
      <alignment vertical="center"/>
    </xf>
    <xf numFmtId="0" fontId="6" fillId="0" borderId="0">
      <alignment horizontal="left" wrapText="1"/>
    </xf>
    <xf numFmtId="0" fontId="6" fillId="0" borderId="0"/>
    <xf numFmtId="0" fontId="6" fillId="0" borderId="0">
      <alignment horizontal="left" wrapText="1"/>
    </xf>
    <xf numFmtId="0" fontId="6" fillId="0" borderId="0">
      <alignment horizontal="left" wrapText="1"/>
    </xf>
    <xf numFmtId="0" fontId="6" fillId="0" borderId="0"/>
    <xf numFmtId="0" fontId="6" fillId="0" borderId="0">
      <alignment horizontal="left" wrapText="1"/>
    </xf>
    <xf numFmtId="0" fontId="6" fillId="0" borderId="0">
      <alignment horizontal="left" wrapText="1"/>
    </xf>
    <xf numFmtId="0" fontId="6" fillId="0" borderId="0"/>
    <xf numFmtId="0" fontId="35" fillId="0" borderId="0">
      <alignment vertical="center"/>
    </xf>
    <xf numFmtId="0" fontId="6" fillId="0" borderId="0"/>
    <xf numFmtId="0" fontId="35" fillId="0" borderId="0">
      <alignment vertical="center"/>
    </xf>
    <xf numFmtId="0" fontId="6" fillId="0" borderId="0"/>
    <xf numFmtId="0" fontId="6" fillId="0" borderId="0"/>
    <xf numFmtId="0" fontId="35" fillId="0" borderId="0">
      <alignment vertical="center"/>
    </xf>
    <xf numFmtId="0" fontId="6" fillId="0" borderId="0">
      <alignment vertical="center"/>
    </xf>
    <xf numFmtId="0" fontId="16" fillId="0" borderId="0">
      <protection locked="0"/>
    </xf>
    <xf numFmtId="0" fontId="6" fillId="0" borderId="0"/>
    <xf numFmtId="0" fontId="6" fillId="0" borderId="0"/>
    <xf numFmtId="0" fontId="48" fillId="0" borderId="0"/>
    <xf numFmtId="0" fontId="6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35" fillId="0" borderId="0">
      <alignment vertical="center"/>
    </xf>
    <xf numFmtId="0" fontId="6" fillId="0" borderId="0">
      <alignment vertical="center"/>
      <protection locked="0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38" fillId="0" borderId="0" applyNumberFormat="0" applyFont="0" applyFill="0" applyBorder="0" applyAlignment="0" applyProtection="0"/>
    <xf numFmtId="0" fontId="3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9" fontId="90" fillId="0" borderId="0" applyFont="0" applyFill="0" applyBorder="0" applyAlignment="0" applyProtection="0"/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1" fillId="26" borderId="0" applyNumberFormat="0" applyBorder="0" applyAlignment="0" applyProtection="0"/>
    <xf numFmtId="0" fontId="92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94" fillId="7" borderId="0" applyNumberFormat="0" applyBorder="0" applyAlignment="0" applyProtection="0">
      <alignment vertical="center"/>
    </xf>
    <xf numFmtId="0" fontId="91" fillId="26" borderId="0" applyNumberFormat="0" applyBorder="0" applyAlignment="0" applyProtection="0"/>
    <xf numFmtId="0" fontId="92" fillId="7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4" fillId="5" borderId="0" applyNumberFormat="0" applyBorder="0" applyAlignment="0" applyProtection="0">
      <alignment vertical="center"/>
    </xf>
    <xf numFmtId="0" fontId="94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91" fillId="26" borderId="0" applyNumberFormat="0" applyBorder="0" applyAlignment="0" applyProtection="0"/>
    <xf numFmtId="0" fontId="23" fillId="7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2" fillId="7" borderId="0" applyNumberFormat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33" fillId="0" borderId="30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28" fillId="33" borderId="14" applyNumberFormat="0" applyAlignment="0" applyProtection="0">
      <alignment vertical="center"/>
    </xf>
    <xf numFmtId="0" fontId="28" fillId="33" borderId="14" applyNumberFormat="0" applyAlignment="0" applyProtection="0">
      <alignment vertical="center"/>
    </xf>
    <xf numFmtId="0" fontId="30" fillId="34" borderId="15" applyNumberFormat="0" applyAlignment="0" applyProtection="0">
      <alignment vertical="center"/>
    </xf>
    <xf numFmtId="0" fontId="30" fillId="34" borderId="1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2" fillId="0" borderId="29" applyNumberFormat="0" applyFill="0" applyProtection="0">
      <alignment horizontal="left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228" fontId="36" fillId="0" borderId="0" applyFont="0" applyFill="0" applyBorder="0" applyAlignment="0" applyProtection="0"/>
    <xf numFmtId="229" fontId="36" fillId="0" borderId="0" applyFont="0" applyFill="0" applyBorder="0" applyAlignment="0" applyProtection="0"/>
    <xf numFmtId="230" fontId="36" fillId="0" borderId="0" applyFont="0" applyFill="0" applyBorder="0" applyAlignment="0" applyProtection="0"/>
    <xf numFmtId="231" fontId="36" fillId="0" borderId="0" applyFont="0" applyFill="0" applyBorder="0" applyAlignment="0" applyProtection="0"/>
    <xf numFmtId="0" fontId="16" fillId="0" borderId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193" fontId="16" fillId="0" borderId="0" applyFill="0" applyBorder="0" applyProtection="0">
      <alignment horizontal="right"/>
    </xf>
    <xf numFmtId="41" fontId="6" fillId="0" borderId="0" applyFont="0" applyFill="0" applyBorder="0" applyAlignment="0" applyProtection="0"/>
    <xf numFmtId="0" fontId="90" fillId="0" borderId="0"/>
    <xf numFmtId="0" fontId="96" fillId="48" borderId="0" applyNumberFormat="0" applyBorder="0" applyAlignment="0" applyProtection="0"/>
    <xf numFmtId="0" fontId="96" fillId="49" borderId="0" applyNumberFormat="0" applyBorder="0" applyAlignment="0" applyProtection="0"/>
    <xf numFmtId="0" fontId="96" fillId="50" borderId="0" applyNumberFormat="0" applyBorder="0" applyAlignment="0" applyProtection="0"/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232" fontId="38" fillId="0" borderId="29" applyFill="0" applyProtection="0">
      <alignment horizontal="right"/>
    </xf>
    <xf numFmtId="0" fontId="38" fillId="0" borderId="28" applyNumberFormat="0" applyFill="0" applyProtection="0">
      <alignment horizontal="left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33" borderId="25" applyNumberFormat="0" applyAlignment="0" applyProtection="0">
      <alignment vertical="center"/>
    </xf>
    <xf numFmtId="0" fontId="27" fillId="33" borderId="25" applyNumberFormat="0" applyAlignment="0" applyProtection="0">
      <alignment vertical="center"/>
    </xf>
    <xf numFmtId="0" fontId="26" fillId="8" borderId="14" applyNumberFormat="0" applyAlignment="0" applyProtection="0">
      <alignment vertical="center"/>
    </xf>
    <xf numFmtId="0" fontId="26" fillId="8" borderId="14" applyNumberFormat="0" applyAlignment="0" applyProtection="0">
      <alignment vertical="center"/>
    </xf>
    <xf numFmtId="1" fontId="38" fillId="0" borderId="29" applyFill="0" applyProtection="0">
      <alignment horizontal="center"/>
    </xf>
    <xf numFmtId="1" fontId="15" fillId="0" borderId="6">
      <alignment vertical="center"/>
      <protection locked="0"/>
    </xf>
    <xf numFmtId="0" fontId="97" fillId="0" borderId="0"/>
    <xf numFmtId="185" fontId="15" fillId="0" borderId="6">
      <alignment vertical="center"/>
      <protection locked="0"/>
    </xf>
    <xf numFmtId="0" fontId="38" fillId="0" borderId="0"/>
    <xf numFmtId="0" fontId="42" fillId="0" borderId="0"/>
    <xf numFmtId="0" fontId="42" fillId="0" borderId="0"/>
    <xf numFmtId="0" fontId="57" fillId="0" borderId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0" fontId="35" fillId="41" borderId="24" applyNumberFormat="0" applyFont="0" applyAlignment="0" applyProtection="0">
      <alignment vertical="center"/>
    </xf>
    <xf numFmtId="0" fontId="35" fillId="41" borderId="24" applyNumberFormat="0" applyFont="0" applyAlignment="0" applyProtection="0">
      <alignment vertical="center"/>
    </xf>
    <xf numFmtId="190" fontId="38" fillId="0" borderId="6" applyNumberFormat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9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Fill="0" applyBorder="0" applyAlignment="0"/>
    <xf numFmtId="0" fontId="11" fillId="0" borderId="0" applyFill="0" applyBorder="0" applyAlignment="0"/>
    <xf numFmtId="215" fontId="11" fillId="38" borderId="0"/>
    <xf numFmtId="215" fontId="11" fillId="38" borderId="0"/>
    <xf numFmtId="215" fontId="11" fillId="39" borderId="0"/>
    <xf numFmtId="215" fontId="11" fillId="39" borderId="0"/>
    <xf numFmtId="224" fontId="11" fillId="0" borderId="0" applyNumberFormat="0" applyFill="0" applyBorder="0" applyAlignment="0" applyProtection="0">
      <alignment horizontal="left"/>
    </xf>
    <xf numFmtId="224" fontId="11" fillId="0" borderId="0" applyNumberFormat="0" applyFill="0" applyBorder="0" applyAlignment="0" applyProtection="0">
      <alignment horizontal="left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  <protection locked="0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 applyFill="0" applyBorder="0" applyAlignment="0"/>
    <xf numFmtId="0" fontId="7" fillId="0" borderId="0" applyFill="0" applyBorder="0" applyAlignment="0"/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11" fillId="0" borderId="0">
      <alignment vertical="center"/>
    </xf>
    <xf numFmtId="0" fontId="7" fillId="0" borderId="0">
      <alignment vertical="center"/>
    </xf>
    <xf numFmtId="0" fontId="99" fillId="0" borderId="0">
      <alignment vertical="center"/>
    </xf>
    <xf numFmtId="0" fontId="98" fillId="0" borderId="0"/>
    <xf numFmtId="0" fontId="7" fillId="0" borderId="0">
      <alignment vertical="center"/>
    </xf>
  </cellStyleXfs>
  <cellXfs count="2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2" borderId="2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9" fontId="0" fillId="2" borderId="2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0" xfId="0" applyFill="1">
      <alignment vertical="center"/>
    </xf>
    <xf numFmtId="185" fontId="0" fillId="2" borderId="0" xfId="0" applyNumberFormat="1" applyFill="1">
      <alignment vertical="center"/>
    </xf>
    <xf numFmtId="0" fontId="0" fillId="2" borderId="2" xfId="0" applyNumberFormat="1" applyFill="1" applyBorder="1" applyAlignment="1" applyProtection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179" fontId="7" fillId="2" borderId="2" xfId="2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179" fontId="7" fillId="2" borderId="2" xfId="0" applyNumberFormat="1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180" fontId="7" fillId="2" borderId="0" xfId="0" applyNumberFormat="1" applyFont="1" applyFill="1">
      <alignment vertical="center"/>
    </xf>
    <xf numFmtId="0" fontId="7" fillId="2" borderId="6" xfId="0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0" fontId="10" fillId="2" borderId="0" xfId="0" applyNumberFormat="1" applyFont="1" applyFill="1" applyAlignment="1" applyProtection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>
      <alignment vertical="center"/>
    </xf>
    <xf numFmtId="0" fontId="7" fillId="2" borderId="4" xfId="0" applyNumberFormat="1" applyFont="1" applyFill="1" applyBorder="1" applyAlignment="1" applyProtection="1">
      <alignment horizontal="left" vertical="center" wrapText="1"/>
    </xf>
    <xf numFmtId="0" fontId="11" fillId="2" borderId="4" xfId="0" applyNumberFormat="1" applyFont="1" applyFill="1" applyBorder="1" applyAlignment="1" applyProtection="1">
      <alignment horizontal="left" vertical="center" wrapText="1"/>
    </xf>
    <xf numFmtId="0" fontId="0" fillId="2" borderId="4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79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9" fontId="1" fillId="2" borderId="2" xfId="0" applyNumberFormat="1" applyFont="1" applyFill="1" applyBorder="1">
      <alignment vertical="center"/>
    </xf>
    <xf numFmtId="0" fontId="0" fillId="2" borderId="4" xfId="0" applyFill="1" applyBorder="1" applyAlignment="1">
      <alignment horizontal="right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horizontal="right" vertical="center"/>
    </xf>
    <xf numFmtId="1" fontId="0" fillId="2" borderId="0" xfId="0" applyNumberFormat="1" applyFill="1">
      <alignment vertical="center"/>
    </xf>
    <xf numFmtId="185" fontId="7" fillId="2" borderId="2" xfId="0" applyNumberFormat="1" applyFont="1" applyFill="1" applyBorder="1" applyAlignment="1">
      <alignment horizontal="center" vertical="center"/>
    </xf>
    <xf numFmtId="185" fontId="7" fillId="2" borderId="0" xfId="0" applyNumberFormat="1" applyFont="1" applyFill="1">
      <alignment vertical="center"/>
    </xf>
    <xf numFmtId="0" fontId="7" fillId="0" borderId="0" xfId="0" applyFont="1">
      <alignment vertical="center"/>
    </xf>
    <xf numFmtId="185" fontId="7" fillId="2" borderId="0" xfId="0" applyNumberFormat="1" applyFont="1" applyFill="1" applyBorder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80" fontId="7" fillId="2" borderId="6" xfId="0" applyNumberFormat="1" applyFont="1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>
      <alignment vertical="center"/>
    </xf>
    <xf numFmtId="176" fontId="13" fillId="2" borderId="2" xfId="0" applyNumberFormat="1" applyFont="1" applyFill="1" applyBorder="1" applyAlignment="1">
      <alignment horizontal="center" vertical="center"/>
    </xf>
    <xf numFmtId="185" fontId="13" fillId="2" borderId="0" xfId="0" applyNumberFormat="1" applyFont="1" applyFill="1">
      <alignment vertical="center"/>
    </xf>
    <xf numFmtId="0" fontId="13" fillId="2" borderId="0" xfId="0" applyFont="1" applyFill="1">
      <alignment vertical="center"/>
    </xf>
    <xf numFmtId="179" fontId="13" fillId="2" borderId="2" xfId="0" applyNumberFormat="1" applyFont="1" applyFill="1" applyBorder="1">
      <alignment vertical="center"/>
    </xf>
    <xf numFmtId="0" fontId="13" fillId="2" borderId="10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180" fontId="14" fillId="2" borderId="2" xfId="0" applyNumberFormat="1" applyFont="1" applyFill="1" applyBorder="1">
      <alignment vertical="center"/>
    </xf>
    <xf numFmtId="176" fontId="14" fillId="2" borderId="2" xfId="0" applyNumberFormat="1" applyFont="1" applyFill="1" applyBorder="1" applyAlignment="1">
      <alignment horizontal="center" vertical="center"/>
    </xf>
    <xf numFmtId="185" fontId="14" fillId="2" borderId="0" xfId="0" applyNumberFormat="1" applyFont="1" applyFill="1" applyBorder="1">
      <alignment vertical="center"/>
    </xf>
    <xf numFmtId="185" fontId="14" fillId="2" borderId="0" xfId="0" applyNumberFormat="1" applyFont="1" applyFill="1">
      <alignment vertical="center"/>
    </xf>
    <xf numFmtId="0" fontId="14" fillId="2" borderId="0" xfId="0" applyFont="1" applyFill="1">
      <alignment vertical="center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2" fillId="0" borderId="12" xfId="0" applyNumberFormat="1" applyFont="1" applyFill="1" applyBorder="1" applyAlignment="1" applyProtection="1"/>
    <xf numFmtId="0" fontId="0" fillId="0" borderId="7" xfId="0" applyNumberForma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7" fillId="2" borderId="0" xfId="0" applyNumberFormat="1" applyFont="1" applyFill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Alignment="1" applyProtection="1">
      <alignment horizontal="center" vertical="center"/>
    </xf>
    <xf numFmtId="185" fontId="0" fillId="2" borderId="0" xfId="0" applyNumberFormat="1" applyFill="1" applyAlignment="1">
      <alignment horizontal="center" vertical="center"/>
    </xf>
    <xf numFmtId="0" fontId="7" fillId="2" borderId="0" xfId="0" applyNumberFormat="1" applyFont="1" applyFill="1" applyAlignment="1" applyProtection="1">
      <alignment horizontal="center" vertical="center"/>
    </xf>
    <xf numFmtId="0" fontId="5" fillId="2" borderId="0" xfId="0" applyNumberFormat="1" applyFont="1" applyFill="1" applyAlignment="1" applyProtection="1">
      <alignment horizontal="center" vertical="center"/>
    </xf>
    <xf numFmtId="179" fontId="0" fillId="2" borderId="0" xfId="0" applyNumberFormat="1" applyFill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>
      <alignment vertical="center"/>
    </xf>
    <xf numFmtId="176" fontId="0" fillId="2" borderId="0" xfId="0" applyNumberFormat="1" applyFill="1" applyBorder="1">
      <alignment vertical="center"/>
    </xf>
    <xf numFmtId="177" fontId="0" fillId="2" borderId="0" xfId="0" applyNumberFormat="1" applyFill="1" applyBorder="1">
      <alignment vertical="center"/>
    </xf>
    <xf numFmtId="0" fontId="7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85" fontId="0" fillId="0" borderId="0" xfId="0" applyNumberFormat="1">
      <alignment vertical="center"/>
    </xf>
    <xf numFmtId="186" fontId="7" fillId="2" borderId="0" xfId="0" applyNumberFormat="1" applyFont="1" applyFill="1">
      <alignment vertical="center"/>
    </xf>
    <xf numFmtId="0" fontId="0" fillId="0" borderId="12" xfId="0" applyNumberFormat="1" applyFont="1" applyFill="1" applyBorder="1" applyAlignment="1" applyProtection="1"/>
    <xf numFmtId="0" fontId="7" fillId="2" borderId="0" xfId="0" applyNumberFormat="1" applyFont="1" applyFill="1" applyAlignment="1" applyProtection="1">
      <alignment horizontal="left" vertical="center"/>
    </xf>
    <xf numFmtId="2" fontId="7" fillId="2" borderId="0" xfId="0" applyNumberFormat="1" applyFont="1" applyFill="1" applyBorder="1">
      <alignment vertical="center"/>
    </xf>
    <xf numFmtId="186" fontId="0" fillId="2" borderId="0" xfId="0" applyNumberFormat="1" applyFill="1">
      <alignment vertical="center"/>
    </xf>
    <xf numFmtId="2" fontId="7" fillId="2" borderId="0" xfId="0" applyNumberFormat="1" applyFont="1" applyFill="1" applyAlignment="1">
      <alignment horizontal="center" vertical="center"/>
    </xf>
    <xf numFmtId="179" fontId="0" fillId="2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7" fillId="2" borderId="3" xfId="2" applyNumberFormat="1" applyFont="1" applyFill="1" applyBorder="1" applyAlignment="1">
      <alignment horizontal="center" vertical="center"/>
    </xf>
    <xf numFmtId="179" fontId="7" fillId="2" borderId="3" xfId="2" applyNumberFormat="1" applyFont="1" applyFill="1" applyBorder="1" applyAlignment="1">
      <alignment horizontal="center" vertical="center"/>
    </xf>
    <xf numFmtId="179" fontId="7" fillId="2" borderId="0" xfId="0" applyNumberFormat="1" applyFont="1" applyFill="1">
      <alignment vertical="center"/>
    </xf>
    <xf numFmtId="185" fontId="15" fillId="2" borderId="0" xfId="0" applyNumberFormat="1" applyFont="1" applyFill="1">
      <alignment vertical="center"/>
    </xf>
    <xf numFmtId="2" fontId="14" fillId="2" borderId="0" xfId="0" applyNumberFormat="1" applyFont="1" applyFill="1" applyBorder="1">
      <alignment vertical="center"/>
    </xf>
    <xf numFmtId="188" fontId="7" fillId="2" borderId="0" xfId="0" applyNumberFormat="1" applyFont="1" applyFill="1">
      <alignment vertical="center"/>
    </xf>
    <xf numFmtId="0" fontId="8" fillId="2" borderId="0" xfId="0" applyNumberFormat="1" applyFont="1" applyFill="1" applyAlignment="1" applyProtection="1">
      <alignment horizontal="center" vertical="center"/>
    </xf>
    <xf numFmtId="0" fontId="7" fillId="2" borderId="0" xfId="0" applyNumberFormat="1" applyFont="1" applyFill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1" fillId="2" borderId="5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center" vertical="center" wrapText="1"/>
    </xf>
    <xf numFmtId="0" fontId="1" fillId="2" borderId="1" xfId="2" applyFill="1" applyBorder="1" applyAlignment="1">
      <alignment horizontal="center" vertical="center" wrapText="1"/>
    </xf>
    <xf numFmtId="0" fontId="1" fillId="2" borderId="2" xfId="2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 applyProtection="1">
      <alignment horizontal="center" vertical="center" wrapText="1"/>
    </xf>
    <xf numFmtId="178" fontId="0" fillId="2" borderId="0" xfId="0" applyNumberFormat="1" applyFill="1">
      <alignment vertical="center"/>
    </xf>
    <xf numFmtId="0" fontId="1" fillId="2" borderId="1" xfId="2" applyFill="1" applyBorder="1" applyAlignment="1">
      <alignment horizontal="left" vertical="center" wrapText="1"/>
    </xf>
    <xf numFmtId="176" fontId="0" fillId="2" borderId="0" xfId="0" applyNumberFormat="1" applyFill="1" applyAlignment="1">
      <alignment horizontal="center" vertical="center"/>
    </xf>
    <xf numFmtId="1" fontId="7" fillId="2" borderId="2" xfId="2" applyNumberFormat="1" applyFont="1" applyFill="1" applyBorder="1" applyAlignment="1">
      <alignment horizontal="center" vertical="center"/>
    </xf>
    <xf numFmtId="0" fontId="1" fillId="2" borderId="0" xfId="0" applyFont="1" applyFill="1">
      <alignment vertical="center"/>
    </xf>
    <xf numFmtId="181" fontId="7" fillId="2" borderId="2" xfId="2" applyNumberFormat="1" applyFont="1" applyFill="1" applyBorder="1" applyAlignment="1">
      <alignment horizontal="center" vertical="center"/>
    </xf>
    <xf numFmtId="184" fontId="7" fillId="2" borderId="2" xfId="2" applyNumberFormat="1" applyFont="1" applyFill="1" applyBorder="1" applyAlignment="1">
      <alignment horizontal="center" vertical="center"/>
    </xf>
    <xf numFmtId="179" fontId="7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176" fontId="7" fillId="2" borderId="0" xfId="0" applyNumberFormat="1" applyFont="1" applyFill="1">
      <alignment vertical="center"/>
    </xf>
    <xf numFmtId="182" fontId="7" fillId="2" borderId="2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left" vertical="center" wrapText="1"/>
    </xf>
    <xf numFmtId="1" fontId="7" fillId="2" borderId="0" xfId="0" applyNumberFormat="1" applyFont="1" applyFill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185" fontId="7" fillId="2" borderId="0" xfId="0" applyNumberFormat="1" applyFont="1" applyFill="1" applyAlignment="1">
      <alignment horizontal="center" vertical="center"/>
    </xf>
    <xf numFmtId="183" fontId="7" fillId="2" borderId="0" xfId="0" applyNumberFormat="1" applyFont="1" applyFill="1" applyAlignment="1">
      <alignment horizontal="center" vertical="center"/>
    </xf>
    <xf numFmtId="183" fontId="7" fillId="2" borderId="0" xfId="0" applyNumberFormat="1" applyFont="1" applyFill="1">
      <alignment vertical="center"/>
    </xf>
    <xf numFmtId="187" fontId="7" fillId="2" borderId="0" xfId="0" applyNumberFormat="1" applyFont="1" applyFill="1" applyAlignment="1">
      <alignment horizontal="center" vertical="center"/>
    </xf>
    <xf numFmtId="179" fontId="7" fillId="37" borderId="8" xfId="708" applyNumberFormat="1" applyFont="1" applyFill="1" applyBorder="1" applyAlignment="1">
      <alignment horizontal="center" vertical="center"/>
    </xf>
    <xf numFmtId="179" fontId="7" fillId="37" borderId="3" xfId="708" applyNumberFormat="1" applyFont="1" applyFill="1" applyBorder="1" applyAlignment="1">
      <alignment horizontal="center" vertical="center"/>
    </xf>
    <xf numFmtId="186" fontId="0" fillId="2" borderId="0" xfId="0" applyNumberFormat="1" applyFill="1" applyBorder="1">
      <alignment vertical="center"/>
    </xf>
    <xf numFmtId="0" fontId="7" fillId="0" borderId="2" xfId="708" applyBorder="1" applyAlignment="1">
      <alignment horizontal="right" vertical="center"/>
    </xf>
    <xf numFmtId="179" fontId="7" fillId="2" borderId="6" xfId="655" applyNumberFormat="1" applyFont="1" applyFill="1" applyBorder="1" applyAlignment="1">
      <alignment horizontal="right"/>
    </xf>
    <xf numFmtId="179" fontId="98" fillId="0" borderId="31" xfId="680" applyNumberFormat="1" applyFont="1" applyBorder="1" applyAlignment="1">
      <alignment horizontal="center" vertical="center"/>
    </xf>
    <xf numFmtId="179" fontId="98" fillId="0" borderId="6" xfId="680" applyNumberFormat="1" applyFont="1" applyBorder="1" applyAlignment="1">
      <alignment horizontal="center" vertical="center"/>
    </xf>
    <xf numFmtId="179" fontId="98" fillId="0" borderId="32" xfId="680" applyNumberFormat="1" applyFont="1" applyBorder="1" applyAlignment="1">
      <alignment horizontal="center" vertical="center"/>
    </xf>
    <xf numFmtId="176" fontId="7" fillId="37" borderId="3" xfId="708" applyNumberFormat="1" applyFill="1" applyBorder="1">
      <alignment vertical="center"/>
    </xf>
    <xf numFmtId="176" fontId="7" fillId="37" borderId="3" xfId="708" applyNumberFormat="1" applyFont="1" applyFill="1" applyBorder="1">
      <alignment vertical="center"/>
    </xf>
    <xf numFmtId="176" fontId="7" fillId="37" borderId="3" xfId="708" applyNumberFormat="1" applyFont="1" applyFill="1" applyBorder="1" applyAlignment="1">
      <alignment horizontal="center" vertical="center"/>
    </xf>
    <xf numFmtId="0" fontId="7" fillId="0" borderId="3" xfId="708" applyBorder="1" applyAlignment="1">
      <alignment horizontal="right" vertical="center"/>
    </xf>
    <xf numFmtId="176" fontId="7" fillId="37" borderId="3" xfId="708" applyNumberFormat="1" applyFont="1" applyFill="1" applyBorder="1" applyAlignment="1">
      <alignment horizontal="right" vertical="center"/>
    </xf>
    <xf numFmtId="176" fontId="7" fillId="37" borderId="3" xfId="708" applyNumberFormat="1" applyFill="1" applyBorder="1" applyAlignment="1">
      <alignment horizontal="right" vertical="center"/>
    </xf>
    <xf numFmtId="179" fontId="7" fillId="37" borderId="33" xfId="708" applyNumberFormat="1" applyFont="1" applyFill="1" applyBorder="1" applyAlignment="1">
      <alignment horizontal="center" vertical="center"/>
    </xf>
    <xf numFmtId="185" fontId="7" fillId="37" borderId="3" xfId="708" applyNumberFormat="1" applyFont="1" applyFill="1" applyBorder="1" applyAlignment="1">
      <alignment horizontal="center" vertical="center"/>
    </xf>
    <xf numFmtId="0" fontId="7" fillId="0" borderId="11" xfId="708" applyBorder="1" applyAlignment="1">
      <alignment horizontal="right" vertical="center"/>
    </xf>
    <xf numFmtId="0" fontId="7" fillId="0" borderId="8" xfId="708" applyFont="1" applyBorder="1" applyAlignment="1"/>
    <xf numFmtId="0" fontId="98" fillId="0" borderId="8" xfId="708" applyFont="1" applyBorder="1" applyAlignment="1"/>
    <xf numFmtId="0" fontId="98" fillId="0" borderId="34" xfId="708" applyFont="1" applyBorder="1" applyAlignment="1"/>
    <xf numFmtId="176" fontId="7" fillId="0" borderId="3" xfId="708" applyNumberFormat="1" applyBorder="1" applyAlignment="1">
      <alignment horizontal="right" vertical="center"/>
    </xf>
    <xf numFmtId="185" fontId="7" fillId="2" borderId="0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179" fontId="98" fillId="0" borderId="31" xfId="680" applyNumberFormat="1" applyFont="1" applyBorder="1" applyAlignment="1">
      <alignment horizontal="center" vertical="center"/>
    </xf>
    <xf numFmtId="179" fontId="98" fillId="0" borderId="6" xfId="680" applyNumberFormat="1" applyFont="1" applyBorder="1" applyAlignment="1">
      <alignment horizontal="center" vertical="center"/>
    </xf>
    <xf numFmtId="179" fontId="98" fillId="0" borderId="32" xfId="680" applyNumberFormat="1" applyFont="1" applyBorder="1" applyAlignment="1">
      <alignment horizontal="center" vertical="center"/>
    </xf>
    <xf numFmtId="176" fontId="7" fillId="0" borderId="6" xfId="680" applyNumberFormat="1" applyFont="1" applyBorder="1" applyAlignment="1">
      <alignment horizontal="center"/>
    </xf>
    <xf numFmtId="179" fontId="98" fillId="2" borderId="6" xfId="655" applyNumberFormat="1" applyFont="1" applyFill="1" applyBorder="1" applyAlignment="1" applyProtection="1">
      <alignment horizontal="right"/>
      <protection locked="0"/>
    </xf>
    <xf numFmtId="0" fontId="99" fillId="2" borderId="6" xfId="709" applyFill="1" applyBorder="1">
      <alignment vertical="center"/>
    </xf>
    <xf numFmtId="179" fontId="98" fillId="2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0" borderId="31" xfId="680" applyNumberFormat="1" applyFont="1" applyBorder="1" applyAlignment="1">
      <alignment horizontal="center" vertical="center"/>
    </xf>
    <xf numFmtId="179" fontId="98" fillId="0" borderId="6" xfId="680" applyNumberFormat="1" applyFont="1" applyBorder="1" applyAlignment="1">
      <alignment horizontal="center" vertical="center"/>
    </xf>
    <xf numFmtId="179" fontId="98" fillId="0" borderId="32" xfId="680" applyNumberFormat="1" applyFont="1" applyBorder="1" applyAlignment="1">
      <alignment horizontal="center" vertical="center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0" fontId="7" fillId="2" borderId="0" xfId="708" applyFill="1">
      <alignment vertical="center"/>
    </xf>
    <xf numFmtId="0" fontId="7" fillId="2" borderId="0" xfId="708" applyFill="1">
      <alignment vertical="center"/>
    </xf>
    <xf numFmtId="0" fontId="7" fillId="2" borderId="0" xfId="708" applyFill="1">
      <alignment vertical="center"/>
    </xf>
    <xf numFmtId="233" fontId="7" fillId="0" borderId="35" xfId="708" applyNumberFormat="1" applyBorder="1" applyAlignment="1">
      <alignment horizontal="right" vertical="center"/>
    </xf>
    <xf numFmtId="233" fontId="7" fillId="0" borderId="33" xfId="708" applyNumberFormat="1" applyBorder="1" applyAlignment="1">
      <alignment horizontal="right" vertical="center"/>
    </xf>
    <xf numFmtId="233" fontId="7" fillId="37" borderId="3" xfId="708" applyNumberFormat="1" applyFont="1" applyFill="1" applyBorder="1" applyAlignment="1">
      <alignment horizontal="center" vertical="center"/>
    </xf>
    <xf numFmtId="233" fontId="7" fillId="0" borderId="3" xfId="708" applyNumberFormat="1" applyBorder="1" applyAlignment="1">
      <alignment horizontal="right" vertical="center"/>
    </xf>
    <xf numFmtId="233" fontId="7" fillId="37" borderId="3" xfId="708" applyNumberFormat="1" applyFont="1" applyFill="1" applyBorder="1" applyAlignment="1">
      <alignment horizontal="right" vertical="center"/>
    </xf>
    <xf numFmtId="0" fontId="100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711" applyFont="1" applyFill="1" applyBorder="1" applyAlignment="1">
      <alignment horizontal="center" vertical="center"/>
    </xf>
    <xf numFmtId="179" fontId="7" fillId="2" borderId="2" xfId="711" applyNumberFormat="1" applyFont="1" applyFill="1" applyBorder="1" applyAlignment="1">
      <alignment horizontal="center" vertical="center"/>
    </xf>
    <xf numFmtId="1" fontId="7" fillId="2" borderId="2" xfId="711" applyNumberFormat="1" applyFont="1" applyFill="1" applyBorder="1" applyAlignment="1">
      <alignment horizontal="center" vertical="center"/>
    </xf>
    <xf numFmtId="181" fontId="7" fillId="2" borderId="2" xfId="711" applyNumberFormat="1" applyFont="1" applyFill="1" applyBorder="1" applyAlignment="1">
      <alignment horizontal="center" vertical="center"/>
    </xf>
    <xf numFmtId="184" fontId="7" fillId="2" borderId="2" xfId="711" applyNumberFormat="1" applyFont="1" applyFill="1" applyBorder="1" applyAlignment="1">
      <alignment horizontal="center" vertical="center"/>
    </xf>
    <xf numFmtId="0" fontId="99" fillId="0" borderId="6" xfId="709" applyBorder="1">
      <alignment vertical="center"/>
    </xf>
    <xf numFmtId="179" fontId="7" fillId="2" borderId="6" xfId="655" applyNumberFormat="1" applyFont="1" applyFill="1" applyBorder="1" applyAlignment="1">
      <alignment horizontal="right"/>
    </xf>
    <xf numFmtId="179" fontId="98" fillId="0" borderId="31" xfId="680" applyNumberFormat="1" applyFont="1" applyBorder="1" applyAlignment="1">
      <alignment horizontal="center" vertical="center"/>
    </xf>
    <xf numFmtId="179" fontId="98" fillId="0" borderId="6" xfId="680" applyNumberFormat="1" applyFont="1" applyBorder="1" applyAlignment="1">
      <alignment horizontal="center" vertical="center"/>
    </xf>
    <xf numFmtId="179" fontId="98" fillId="0" borderId="32" xfId="680" applyNumberFormat="1" applyFont="1" applyBorder="1" applyAlignment="1">
      <alignment horizontal="center" vertical="center"/>
    </xf>
    <xf numFmtId="176" fontId="7" fillId="0" borderId="3" xfId="708" applyNumberFormat="1" applyBorder="1" applyAlignment="1">
      <alignment horizontal="right" vertical="center"/>
    </xf>
    <xf numFmtId="179" fontId="100" fillId="2" borderId="2" xfId="711" applyNumberFormat="1" applyFont="1" applyFill="1" applyBorder="1" applyAlignment="1">
      <alignment horizontal="center" vertical="center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 applyProtection="1">
      <alignment horizontal="right"/>
      <protection locked="0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 applyProtection="1">
      <alignment horizontal="right"/>
      <protection locked="0"/>
    </xf>
    <xf numFmtId="179" fontId="98" fillId="51" borderId="6" xfId="655" applyNumberFormat="1" applyFont="1" applyFill="1" applyBorder="1" applyAlignment="1">
      <alignment horizontal="right"/>
    </xf>
    <xf numFmtId="179" fontId="98" fillId="51" borderId="6" xfId="655" applyNumberFormat="1" applyFont="1" applyFill="1" applyBorder="1" applyAlignment="1" applyProtection="1">
      <alignment horizontal="right"/>
      <protection locked="0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183" fontId="7" fillId="2" borderId="2" xfId="0" applyNumberFormat="1" applyFont="1" applyFill="1" applyBorder="1" applyAlignment="1">
      <alignment horizontal="center" vertical="center"/>
    </xf>
    <xf numFmtId="0" fontId="100" fillId="2" borderId="2" xfId="0" applyFont="1" applyFill="1" applyBorder="1">
      <alignment vertical="center"/>
    </xf>
    <xf numFmtId="2" fontId="101" fillId="0" borderId="6" xfId="709" applyNumberFormat="1" applyFont="1" applyBorder="1" applyAlignment="1">
      <alignment horizontal="center" vertical="center"/>
    </xf>
    <xf numFmtId="2" fontId="101" fillId="0" borderId="6" xfId="709" applyNumberFormat="1" applyFont="1" applyBorder="1" applyAlignment="1">
      <alignment horizontal="center" vertical="center"/>
    </xf>
    <xf numFmtId="2" fontId="101" fillId="0" borderId="6" xfId="709" applyNumberFormat="1" applyFont="1" applyBorder="1" applyAlignment="1">
      <alignment horizontal="center" vertical="center"/>
    </xf>
    <xf numFmtId="179" fontId="102" fillId="2" borderId="2" xfId="0" applyNumberFormat="1" applyFont="1" applyFill="1" applyBorder="1">
      <alignment vertical="center"/>
    </xf>
    <xf numFmtId="180" fontId="103" fillId="2" borderId="6" xfId="0" applyNumberFormat="1" applyFont="1" applyFill="1" applyBorder="1">
      <alignment vertical="center"/>
    </xf>
    <xf numFmtId="180" fontId="104" fillId="2" borderId="2" xfId="0" applyNumberFormat="1" applyFont="1" applyFill="1" applyBorder="1">
      <alignment vertical="center"/>
    </xf>
    <xf numFmtId="180" fontId="105" fillId="2" borderId="2" xfId="0" applyNumberFormat="1" applyFont="1" applyFill="1" applyBorder="1">
      <alignment vertical="center"/>
    </xf>
    <xf numFmtId="176" fontId="103" fillId="2" borderId="2" xfId="0" applyNumberFormat="1" applyFont="1" applyFill="1" applyBorder="1" applyAlignment="1">
      <alignment horizontal="center" vertical="center"/>
    </xf>
    <xf numFmtId="176" fontId="103" fillId="2" borderId="2" xfId="0" applyNumberFormat="1" applyFont="1" applyFill="1" applyBorder="1" applyAlignment="1" applyProtection="1">
      <alignment horizontal="center" vertical="center" wrapText="1"/>
    </xf>
    <xf numFmtId="1" fontId="100" fillId="2" borderId="2" xfId="2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 applyProtection="1">
      <alignment horizontal="center" vertical="center"/>
    </xf>
    <xf numFmtId="0" fontId="7" fillId="2" borderId="0" xfId="0" applyNumberFormat="1" applyFont="1" applyFill="1" applyAlignment="1" applyProtection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/>
    </xf>
    <xf numFmtId="0" fontId="0" fillId="2" borderId="0" xfId="0" applyNumberFormat="1" applyFill="1" applyAlignment="1" applyProtection="1">
      <alignment horizontal="center" vertical="center"/>
    </xf>
    <xf numFmtId="0" fontId="0" fillId="2" borderId="0" xfId="0" applyNumberFormat="1" applyFont="1" applyFill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4" fillId="2" borderId="0" xfId="0" applyNumberFormat="1" applyFont="1" applyFill="1" applyAlignment="1" applyProtection="1">
      <alignment horizontal="center" vertical="center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0" fontId="100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center" vertical="center" wrapText="1"/>
    </xf>
    <xf numFmtId="0" fontId="7" fillId="2" borderId="9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ill="1" applyBorder="1" applyAlignment="1" applyProtection="1">
      <alignment horizontal="center" vertical="center" wrapText="1"/>
    </xf>
    <xf numFmtId="0" fontId="1" fillId="2" borderId="3" xfId="2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9" fillId="2" borderId="0" xfId="0" applyNumberFormat="1" applyFont="1" applyFill="1" applyAlignment="1" applyProtection="1">
      <alignment horizontal="center" vertical="center"/>
    </xf>
    <xf numFmtId="0" fontId="10" fillId="2" borderId="0" xfId="0" applyNumberFormat="1" applyFont="1" applyFill="1" applyAlignment="1" applyProtection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ill="1" applyBorder="1" applyAlignment="1" applyProtection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712">
    <cellStyle name="??" xfId="4"/>
    <cellStyle name="?? [0.00]_Analysis of Loans" xfId="5"/>
    <cellStyle name="?? [0]" xfId="6"/>
    <cellStyle name="?? 2" xfId="7"/>
    <cellStyle name="?? 2 2" xfId="8"/>
    <cellStyle name="?? 2 2 2" xfId="653"/>
    <cellStyle name="?? 2 3" xfId="9"/>
    <cellStyle name="?? 2 3 2" xfId="654"/>
    <cellStyle name="?? 2 4" xfId="652"/>
    <cellStyle name="?? 2_2011年战略性业务激励费用挂价表（0301）" xfId="10"/>
    <cellStyle name="?? 3" xfId="11"/>
    <cellStyle name="???? [0.00]_Analysis of Loans" xfId="12"/>
    <cellStyle name="????_Analysis of Loans" xfId="13"/>
    <cellStyle name="??_????????" xfId="14"/>
    <cellStyle name="?…????è [0.00]_Region Orders (2)" xfId="15"/>
    <cellStyle name="?…????è_Region Orders (2)" xfId="16"/>
    <cellStyle name="?鹎%U龡&amp;H?_x0008__x001c__x001c_?_x0007__x0001__x0001_" xfId="17"/>
    <cellStyle name="@_text" xfId="18"/>
    <cellStyle name="@ET_Style?CF_Style_0" xfId="19"/>
    <cellStyle name="_#2011六项定额预测表" xfId="20"/>
    <cellStyle name="_~0254683" xfId="21"/>
    <cellStyle name="_~1542229" xfId="22"/>
    <cellStyle name="_~1723196" xfId="23"/>
    <cellStyle name="_☆2010年综合经营计划长期摊销费测算表" xfId="24"/>
    <cellStyle name="_0712中间业务通报0112" xfId="25"/>
    <cellStyle name="_07城北利润计划0" xfId="26"/>
    <cellStyle name="_07年1月考核上报表" xfId="27"/>
    <cellStyle name="_07年利润测算" xfId="28"/>
    <cellStyle name="_07年中间业务调整计划（报总行）" xfId="29"/>
    <cellStyle name="_07年中间业务调整计划（报总行公司部20070731）" xfId="30"/>
    <cellStyle name="_1" xfId="31"/>
    <cellStyle name="_1123试算平衡表（模板）（马雪泉）" xfId="32"/>
    <cellStyle name="_1季度计划" xfId="33"/>
    <cellStyle name="_2005年综合经营计划表（调整后公式）" xfId="34"/>
    <cellStyle name="_2006年统筹外资金划拨" xfId="35"/>
    <cellStyle name="_2006年综合经营计划表（城北支行版5）" xfId="36"/>
    <cellStyle name="_2006年综合经营计划表（云南行用表）" xfId="37"/>
    <cellStyle name="_2007各网点中间业务月收入通报工作表070708" xfId="38"/>
    <cellStyle name="_2007年KPI计划分解表(部门上报样表)" xfId="39"/>
    <cellStyle name="_2007年综合经营计划表样(计划处20061016)" xfId="40"/>
    <cellStyle name="_2007综合经营计划表" xfId="41"/>
    <cellStyle name="_2008-7" xfId="42"/>
    <cellStyle name="_2008年存贷款内外部利率-供综合经营计划-20071227" xfId="43"/>
    <cellStyle name="_2008年中间业务计划（汇总）" xfId="44"/>
    <cellStyle name="_2009-1" xfId="45"/>
    <cellStyle name="_20100326高清市院遂宁检察院1080P配置清单26日改" xfId="46"/>
    <cellStyle name="_2010年度六项费用计划（0310）" xfId="47"/>
    <cellStyle name="_2010年工资测算表0309" xfId="48"/>
    <cellStyle name="_2010年预算申报表(2010-02)v5二级行打印(拨备new)" xfId="49"/>
    <cellStyle name="_2011年各行基数及计划增量调查表（部门上报汇总）" xfId="50"/>
    <cellStyle name="_8月各行减值计算" xfId="51"/>
    <cellStyle name="_Book1" xfId="52"/>
    <cellStyle name="_Book1_1" xfId="53"/>
    <cellStyle name="_Book1_2" xfId="54"/>
    <cellStyle name="_CCB.HO.New TB template.CCB PRC IAS Sorting.040223 trial run" xfId="55"/>
    <cellStyle name="_ET_STYLE_NoName_00_" xfId="56"/>
    <cellStyle name="_ET_STYLE_NoName_00__Book1" xfId="57"/>
    <cellStyle name="_ET_STYLE_NoName_00__Book1_1" xfId="58"/>
    <cellStyle name="_ET_STYLE_NoName_00__Sheet3" xfId="59"/>
    <cellStyle name="_kcb" xfId="60"/>
    <cellStyle name="_kcb1" xfId="61"/>
    <cellStyle name="_KPI指标体系表(定)" xfId="62"/>
    <cellStyle name="_部门分解表" xfId="63"/>
    <cellStyle name="_钞币安防汇总" xfId="64"/>
    <cellStyle name="_城北支行2008年KPI计划考核上报样表" xfId="65"/>
    <cellStyle name="_单户" xfId="66"/>
    <cellStyle name="_定稿表" xfId="67"/>
    <cellStyle name="_二级行主指表2009" xfId="68"/>
    <cellStyle name="_方案附件13：2007综合经营计划表（云南）" xfId="69"/>
    <cellStyle name="_房租费计划" xfId="70"/>
    <cellStyle name="_费用" xfId="71"/>
    <cellStyle name="_分行操作风险测算" xfId="72"/>
    <cellStyle name="_分解表（调整）" xfId="73"/>
    <cellStyle name="_附件一 分行责任中心预算管理相关报表071212" xfId="74"/>
    <cellStyle name="_公司部1210" xfId="75"/>
    <cellStyle name="_激励费用表" xfId="76"/>
    <cellStyle name="_计划表2－3：产品业务计划表" xfId="77"/>
    <cellStyle name="_计划表式口径1011（产品计划编制表）" xfId="78"/>
    <cellStyle name="_减值测算相关报表（反馈计财部1212）" xfId="79"/>
    <cellStyle name="_建会〔2007〕209号附件：核算码与COA段值映射关系表" xfId="80"/>
    <cellStyle name="_经济资本系数20061129" xfId="81"/>
    <cellStyle name="_利润表科目的基本对照表4（马雪泉）" xfId="82"/>
    <cellStyle name="_取数" xfId="83"/>
    <cellStyle name="_人力费用测算表" xfId="84"/>
    <cellStyle name="_弱电系统设备配置报价清单" xfId="85"/>
    <cellStyle name="_特色理财产品统计表1" xfId="86"/>
    <cellStyle name="_条线计划汇总" xfId="87"/>
    <cellStyle name="_统计局" xfId="88"/>
    <cellStyle name="_网络改造通信费用测算表（20090820）" xfId="89"/>
    <cellStyle name="_修改后的资产负债表科目对照表1021（马雪泉）" xfId="90"/>
    <cellStyle name="_中间业务挂价表（公司部+500）2" xfId="91"/>
    <cellStyle name="_主要指标监测表0930" xfId="92"/>
    <cellStyle name="_综合考评2007" xfId="93"/>
    <cellStyle name="{Comma [0]}" xfId="94"/>
    <cellStyle name="{Comma}" xfId="95"/>
    <cellStyle name="{Date}" xfId="96"/>
    <cellStyle name="{Month}" xfId="97"/>
    <cellStyle name="{Percent}" xfId="98"/>
    <cellStyle name="{Thousand [0]}" xfId="99"/>
    <cellStyle name="{Thousand}" xfId="100"/>
    <cellStyle name="{Z'0000(1 dec)}" xfId="101"/>
    <cellStyle name="{Z'0000(4 dec)}" xfId="102"/>
    <cellStyle name="0%" xfId="103"/>
    <cellStyle name="0,0_x000d__x000a_NA_x000d__x000a_" xfId="1"/>
    <cellStyle name="0,0_x000d__x000a_NA_x000d__x000a_ 2" xfId="655"/>
    <cellStyle name="0,0_x000d__x000a_NA_x000d__x000a_ 3" xfId="707"/>
    <cellStyle name="0.0%" xfId="105"/>
    <cellStyle name="0.00%" xfId="106"/>
    <cellStyle name="20% - Accent1" xfId="107"/>
    <cellStyle name="20% - Accent2" xfId="108"/>
    <cellStyle name="20% - Accent3" xfId="109"/>
    <cellStyle name="20% - Accent4" xfId="110"/>
    <cellStyle name="20% - Accent5" xfId="111"/>
    <cellStyle name="20% - Accent6" xfId="112"/>
    <cellStyle name="20% - 强调文字颜色 1 2" xfId="113"/>
    <cellStyle name="20% - 强调文字颜色 1 3" xfId="114"/>
    <cellStyle name="20% - 强调文字颜色 2 2" xfId="115"/>
    <cellStyle name="20% - 强调文字颜色 2 3" xfId="116"/>
    <cellStyle name="20% - 强调文字颜色 3 2" xfId="117"/>
    <cellStyle name="20% - 强调文字颜色 3 3" xfId="118"/>
    <cellStyle name="20% - 强调文字颜色 4 2" xfId="119"/>
    <cellStyle name="20% - 强调文字颜色 4 3" xfId="120"/>
    <cellStyle name="20% - 强调文字颜色 5 2" xfId="121"/>
    <cellStyle name="20% - 强调文字颜色 5 3" xfId="122"/>
    <cellStyle name="20% - 强调文字颜色 6 2" xfId="123"/>
    <cellStyle name="20% - 强调文字颜色 6 3" xfId="124"/>
    <cellStyle name="40% - Accent1" xfId="125"/>
    <cellStyle name="40% - Accent2" xfId="126"/>
    <cellStyle name="40% - Accent3" xfId="127"/>
    <cellStyle name="40% - Accent4" xfId="128"/>
    <cellStyle name="40% - Accent5" xfId="129"/>
    <cellStyle name="40% - Accent6" xfId="130"/>
    <cellStyle name="40% - 强调文字颜色 1 2" xfId="131"/>
    <cellStyle name="40% - 强调文字颜色 1 3" xfId="132"/>
    <cellStyle name="40% - 强调文字颜色 2 2" xfId="133"/>
    <cellStyle name="40% - 强调文字颜色 2 3" xfId="134"/>
    <cellStyle name="40% - 强调文字颜色 3 2" xfId="135"/>
    <cellStyle name="40% - 强调文字颜色 3 3" xfId="136"/>
    <cellStyle name="40% - 强调文字颜色 4 2" xfId="137"/>
    <cellStyle name="40% - 强调文字颜色 4 3" xfId="138"/>
    <cellStyle name="40% - 强调文字颜色 5 2" xfId="139"/>
    <cellStyle name="40% - 强调文字颜色 5 3" xfId="140"/>
    <cellStyle name="40% - 强调文字颜色 6 2" xfId="141"/>
    <cellStyle name="40% - 强调文字颜色 6 3" xfId="142"/>
    <cellStyle name="60% - Accent1" xfId="143"/>
    <cellStyle name="60% - Accent2" xfId="144"/>
    <cellStyle name="60% - Accent3" xfId="145"/>
    <cellStyle name="60% - Accent4" xfId="146"/>
    <cellStyle name="60% - Accent5" xfId="147"/>
    <cellStyle name="60% - Accent6" xfId="148"/>
    <cellStyle name="60% - 强调文字颜色 1 2" xfId="149"/>
    <cellStyle name="60% - 强调文字颜色 1 3" xfId="150"/>
    <cellStyle name="60% - 强调文字颜色 2 2" xfId="151"/>
    <cellStyle name="60% - 强调文字颜色 2 3" xfId="152"/>
    <cellStyle name="60% - 强调文字颜色 3 2" xfId="153"/>
    <cellStyle name="60% - 强调文字颜色 3 3" xfId="154"/>
    <cellStyle name="60% - 强调文字颜色 4 2" xfId="155"/>
    <cellStyle name="60% - 强调文字颜色 4 3" xfId="156"/>
    <cellStyle name="60% - 强调文字颜色 5 2" xfId="157"/>
    <cellStyle name="60% - 强调文字颜色 5 3" xfId="158"/>
    <cellStyle name="60% - 强调文字颜色 6 2" xfId="159"/>
    <cellStyle name="60% - 强调文字颜色 6 3" xfId="160"/>
    <cellStyle name="6mal" xfId="161"/>
    <cellStyle name="Accent1" xfId="162"/>
    <cellStyle name="Accent1 - 20%" xfId="163"/>
    <cellStyle name="Accent1 - 40%" xfId="164"/>
    <cellStyle name="Accent1 - 60%" xfId="165"/>
    <cellStyle name="Accent1_公安安全支出补充表5.14" xfId="166"/>
    <cellStyle name="Accent2" xfId="167"/>
    <cellStyle name="Accent2 - 20%" xfId="168"/>
    <cellStyle name="Accent2 - 40%" xfId="169"/>
    <cellStyle name="Accent2 - 60%" xfId="170"/>
    <cellStyle name="Accent2_公安安全支出补充表5.14" xfId="171"/>
    <cellStyle name="Accent3" xfId="172"/>
    <cellStyle name="Accent3 - 20%" xfId="173"/>
    <cellStyle name="Accent3 - 40%" xfId="174"/>
    <cellStyle name="Accent3 - 60%" xfId="175"/>
    <cellStyle name="Accent3_公安安全支出补充表5.14" xfId="176"/>
    <cellStyle name="Accent4" xfId="177"/>
    <cellStyle name="Accent4 - 20%" xfId="178"/>
    <cellStyle name="Accent4 - 40%" xfId="179"/>
    <cellStyle name="Accent4 - 60%" xfId="180"/>
    <cellStyle name="Accent4_公安安全支出补充表5.14" xfId="181"/>
    <cellStyle name="Accent5" xfId="182"/>
    <cellStyle name="Accent5 - 20%" xfId="183"/>
    <cellStyle name="Accent5 - 40%" xfId="184"/>
    <cellStyle name="Accent5 - 60%" xfId="185"/>
    <cellStyle name="Accent5_公安安全支出补充表5.14" xfId="186"/>
    <cellStyle name="Accent6" xfId="187"/>
    <cellStyle name="Accent6 - 20%" xfId="188"/>
    <cellStyle name="Accent6 - 40%" xfId="189"/>
    <cellStyle name="Accent6 - 60%" xfId="190"/>
    <cellStyle name="Accent6_公安安全支出补充表5.14" xfId="191"/>
    <cellStyle name="args.style" xfId="192"/>
    <cellStyle name="Bad" xfId="193"/>
    <cellStyle name="Calc Currency (0)" xfId="194"/>
    <cellStyle name="Calc Currency (0) 2" xfId="195"/>
    <cellStyle name="Calc Currency (0) 2 2" xfId="658"/>
    <cellStyle name="Calc Currency (0) 3" xfId="657"/>
    <cellStyle name="Calc Currency (0)_Book1" xfId="196"/>
    <cellStyle name="Calculation" xfId="197"/>
    <cellStyle name="Check Cell" xfId="198"/>
    <cellStyle name="Col Heads" xfId="199"/>
    <cellStyle name="Column_Title" xfId="200"/>
    <cellStyle name="Comma  - Style1" xfId="201"/>
    <cellStyle name="Comma  - Style2" xfId="202"/>
    <cellStyle name="Comma  - Style3" xfId="203"/>
    <cellStyle name="Comma  - Style4" xfId="204"/>
    <cellStyle name="Comma  - Style5" xfId="205"/>
    <cellStyle name="Comma  - Style6" xfId="206"/>
    <cellStyle name="Comma  - Style7" xfId="207"/>
    <cellStyle name="Comma  - Style8" xfId="208"/>
    <cellStyle name="Comma [0]" xfId="209"/>
    <cellStyle name="comma zerodec" xfId="210"/>
    <cellStyle name="Comma,0" xfId="211"/>
    <cellStyle name="Comma,1" xfId="212"/>
    <cellStyle name="Comma,2" xfId="213"/>
    <cellStyle name="Comma[0]" xfId="214"/>
    <cellStyle name="Comma[2]" xfId="215"/>
    <cellStyle name="Comma_!!!GO" xfId="216"/>
    <cellStyle name="Copied" xfId="217"/>
    <cellStyle name="COST1" xfId="218"/>
    <cellStyle name="Currency [0]" xfId="219"/>
    <cellStyle name="Currency$[0]" xfId="220"/>
    <cellStyle name="Currency$[2]" xfId="221"/>
    <cellStyle name="Currency,0" xfId="222"/>
    <cellStyle name="Currency,2" xfId="223"/>
    <cellStyle name="Currency\[0]" xfId="224"/>
    <cellStyle name="Currency_!!!GO" xfId="225"/>
    <cellStyle name="Currency1" xfId="226"/>
    <cellStyle name="Date" xfId="227"/>
    <cellStyle name="Dollar (zero dec)" xfId="228"/>
    <cellStyle name="Entered" xfId="229"/>
    <cellStyle name="entry box" xfId="230"/>
    <cellStyle name="Euro" xfId="231"/>
    <cellStyle name="Explanatory Text" xfId="232"/>
    <cellStyle name="EY House" xfId="233"/>
    <cellStyle name="Fixed" xfId="234"/>
    <cellStyle name="Good" xfId="235"/>
    <cellStyle name="Grey" xfId="236"/>
    <cellStyle name="Header1" xfId="237"/>
    <cellStyle name="Header2" xfId="238"/>
    <cellStyle name="Heading" xfId="239"/>
    <cellStyle name="Heading 1" xfId="240"/>
    <cellStyle name="Heading 2" xfId="241"/>
    <cellStyle name="Heading 3" xfId="242"/>
    <cellStyle name="Heading 4" xfId="243"/>
    <cellStyle name="Heading1" xfId="244"/>
    <cellStyle name="HEADING2" xfId="245"/>
    <cellStyle name="Input" xfId="246"/>
    <cellStyle name="Input [yellow]" xfId="247"/>
    <cellStyle name="Input Cells" xfId="248"/>
    <cellStyle name="Input Cells 2" xfId="249"/>
    <cellStyle name="Input Cells 2 2" xfId="660"/>
    <cellStyle name="Input Cells 3" xfId="659"/>
    <cellStyle name="Input Cells_Book1" xfId="250"/>
    <cellStyle name="KPMG Heading 1" xfId="251"/>
    <cellStyle name="KPMG Heading 2" xfId="252"/>
    <cellStyle name="KPMG Heading 3" xfId="253"/>
    <cellStyle name="KPMG Heading 4" xfId="254"/>
    <cellStyle name="KPMG Normal" xfId="255"/>
    <cellStyle name="KPMG Normal Text" xfId="256"/>
    <cellStyle name="Linked Cell" xfId="257"/>
    <cellStyle name="Linked Cells" xfId="258"/>
    <cellStyle name="Linked Cells 2" xfId="259"/>
    <cellStyle name="Linked Cells 2 2" xfId="662"/>
    <cellStyle name="Linked Cells 3" xfId="661"/>
    <cellStyle name="Linked Cells_Book1" xfId="260"/>
    <cellStyle name="Millares [0]_96 Risk" xfId="261"/>
    <cellStyle name="Millares_96 Risk" xfId="262"/>
    <cellStyle name="Milliers [0]_!!!GO" xfId="263"/>
    <cellStyle name="Milliers_!!!GO" xfId="264"/>
    <cellStyle name="Model" xfId="265"/>
    <cellStyle name="Moneda [0]_96 Risk" xfId="266"/>
    <cellStyle name="Moneda_96 Risk" xfId="267"/>
    <cellStyle name="Monétaire [0]_!!!GO" xfId="268"/>
    <cellStyle name="Monétaire_!!!GO" xfId="269"/>
    <cellStyle name="Mon閠aire [0]_!!!GO" xfId="270"/>
    <cellStyle name="Mon閠aire_!!!GO" xfId="271"/>
    <cellStyle name="Neutral" xfId="272"/>
    <cellStyle name="New Times Roman" xfId="273"/>
    <cellStyle name="no dec" xfId="274"/>
    <cellStyle name="Norma,_laroux_4_营业在建 (2)_E21" xfId="275"/>
    <cellStyle name="Normal - Style1" xfId="276"/>
    <cellStyle name="Normal_!!!GO" xfId="277"/>
    <cellStyle name="Normalny_Arkusz1" xfId="278"/>
    <cellStyle name="Note" xfId="279"/>
    <cellStyle name="Output" xfId="280"/>
    <cellStyle name="per.style" xfId="281"/>
    <cellStyle name="Percent [0%]" xfId="282"/>
    <cellStyle name="Percent [0.00%]" xfId="283"/>
    <cellStyle name="Percent [2]" xfId="284"/>
    <cellStyle name="Percent[0]" xfId="285"/>
    <cellStyle name="Percent[2]" xfId="286"/>
    <cellStyle name="Percent_!!!GO" xfId="287"/>
    <cellStyle name="Pourcentage_pldt" xfId="288"/>
    <cellStyle name="Prefilled" xfId="289"/>
    <cellStyle name="pricing" xfId="290"/>
    <cellStyle name="PSChar" xfId="291"/>
    <cellStyle name="PSDate" xfId="292"/>
    <cellStyle name="PSDec" xfId="293"/>
    <cellStyle name="PSHeading" xfId="294"/>
    <cellStyle name="PSInt" xfId="295"/>
    <cellStyle name="PSSpacer" xfId="296"/>
    <cellStyle name="RevList" xfId="297"/>
    <cellStyle name="RevList 2" xfId="298"/>
    <cellStyle name="RevList 2 2" xfId="664"/>
    <cellStyle name="RevList 3" xfId="663"/>
    <cellStyle name="RowLevel_0" xfId="299"/>
    <cellStyle name="sstot" xfId="300"/>
    <cellStyle name="Standard_AREAS" xfId="301"/>
    <cellStyle name="style" xfId="302"/>
    <cellStyle name="style1" xfId="303"/>
    <cellStyle name="style2" xfId="304"/>
    <cellStyle name="Subtotal" xfId="305"/>
    <cellStyle name="t" xfId="306"/>
    <cellStyle name="t_HVAC Equipment (3)" xfId="307"/>
    <cellStyle name="Thousands" xfId="308"/>
    <cellStyle name="Title" xfId="309"/>
    <cellStyle name="Total" xfId="310"/>
    <cellStyle name="Unprotect" xfId="311"/>
    <cellStyle name="Warning Text" xfId="312"/>
    <cellStyle name="む|靃0]_Revenuesy Lr L" xfId="313"/>
    <cellStyle name="む|靇Revenuenuesy L" xfId="314"/>
    <cellStyle name="百分比 2" xfId="315"/>
    <cellStyle name="百分比 2 2" xfId="316"/>
    <cellStyle name="百分比 2 2 2" xfId="317"/>
    <cellStyle name="百分比 2 2 2 2" xfId="667"/>
    <cellStyle name="百分比 2 2 3" xfId="666"/>
    <cellStyle name="百分比 2 3" xfId="318"/>
    <cellStyle name="百分比 2 3 2" xfId="319"/>
    <cellStyle name="百分比 2 3 2 2" xfId="669"/>
    <cellStyle name="百分比 2 3 3" xfId="668"/>
    <cellStyle name="百分比 2 4" xfId="320"/>
    <cellStyle name="百分比 2 4 2" xfId="321"/>
    <cellStyle name="百分比 2 4 2 2" xfId="671"/>
    <cellStyle name="百分比 2 4 3" xfId="670"/>
    <cellStyle name="百分比 2 5" xfId="322"/>
    <cellStyle name="百分比 2 5 2" xfId="323"/>
    <cellStyle name="百分比 2 5 2 2" xfId="673"/>
    <cellStyle name="百分比 2 5 3" xfId="672"/>
    <cellStyle name="百分比 2 6" xfId="324"/>
    <cellStyle name="百分比 2 6 2" xfId="674"/>
    <cellStyle name="百分比 2 7" xfId="665"/>
    <cellStyle name="百分比 3" xfId="325"/>
    <cellStyle name="百分比 3 2" xfId="326"/>
    <cellStyle name="百分比 3 3" xfId="675"/>
    <cellStyle name="百分比 4" xfId="327"/>
    <cellStyle name="百分比 4 2" xfId="328"/>
    <cellStyle name="百分比 4 2 2" xfId="676"/>
    <cellStyle name="百分比 4_Book1" xfId="329"/>
    <cellStyle name="百分比 5" xfId="330"/>
    <cellStyle name="百分比 5 2" xfId="331"/>
    <cellStyle name="百分比 5 2 2" xfId="677"/>
    <cellStyle name="百分比 6" xfId="332"/>
    <cellStyle name="百分比 6 2" xfId="333"/>
    <cellStyle name="百分比 6 2 2" xfId="678"/>
    <cellStyle name="百分比 7" xfId="334"/>
    <cellStyle name="百分比 7 2" xfId="679"/>
    <cellStyle name="捠壿 [0.00]_Region Orders (2)" xfId="335"/>
    <cellStyle name="捠壿_Region Orders (2)" xfId="336"/>
    <cellStyle name="编号" xfId="337"/>
    <cellStyle name="标题 1 2" xfId="338"/>
    <cellStyle name="标题 1 3" xfId="339"/>
    <cellStyle name="标题 2 2" xfId="340"/>
    <cellStyle name="标题 2 3" xfId="341"/>
    <cellStyle name="标题 3 2" xfId="342"/>
    <cellStyle name="标题 3 3" xfId="343"/>
    <cellStyle name="标题 4 2" xfId="344"/>
    <cellStyle name="标题 4 3" xfId="345"/>
    <cellStyle name="标题 5" xfId="346"/>
    <cellStyle name="标题 6" xfId="347"/>
    <cellStyle name="标题1" xfId="348"/>
    <cellStyle name="標準_1.中国建行主要会表格式" xfId="349"/>
    <cellStyle name="表标题" xfId="350"/>
    <cellStyle name="部门" xfId="351"/>
    <cellStyle name="差 2" xfId="352"/>
    <cellStyle name="差 3" xfId="353"/>
    <cellStyle name="差_~4190974" xfId="354"/>
    <cellStyle name="差_~5676413" xfId="355"/>
    <cellStyle name="差_00省级(打印)" xfId="356"/>
    <cellStyle name="差_00省级(定稿)" xfId="357"/>
    <cellStyle name="差_03昭通" xfId="358"/>
    <cellStyle name="差_0502通海县" xfId="359"/>
    <cellStyle name="差_05玉溪" xfId="360"/>
    <cellStyle name="差_0605石屏县" xfId="361"/>
    <cellStyle name="差_1003牟定县" xfId="362"/>
    <cellStyle name="差_1110洱源县" xfId="363"/>
    <cellStyle name="差_11大理" xfId="364"/>
    <cellStyle name="差_2、土地面积、人口、粮食产量基本情况" xfId="365"/>
    <cellStyle name="差_2006年分析表" xfId="366"/>
    <cellStyle name="差_2006年基础数据" xfId="367"/>
    <cellStyle name="差_2006年全省财力计算表（中央、决算）" xfId="368"/>
    <cellStyle name="差_2006年水利统计指标统计表" xfId="369"/>
    <cellStyle name="差_2006年在职人员情况" xfId="370"/>
    <cellStyle name="差_2007年检察院案件数" xfId="371"/>
    <cellStyle name="差_2007年可用财力" xfId="372"/>
    <cellStyle name="差_2007年人员分部门统计表" xfId="373"/>
    <cellStyle name="差_2007年政法部门业务指标" xfId="374"/>
    <cellStyle name="差_2008年县级公安保障标准落实奖励经费分配测算" xfId="375"/>
    <cellStyle name="差_2008云南省分县市中小学教职工统计表（教育厅提供）" xfId="376"/>
    <cellStyle name="差_2009年一般性转移支付标准工资" xfId="377"/>
    <cellStyle name="差_2009年一般性转移支付标准工资_~4190974" xfId="378"/>
    <cellStyle name="差_2009年一般性转移支付标准工资_~5676413" xfId="379"/>
    <cellStyle name="差_2009年一般性转移支付标准工资_不用软件计算9.1不考虑经费管理评价xl" xfId="380"/>
    <cellStyle name="差_2009年一般性转移支付标准工资_地方配套按人均增幅控制8.30xl" xfId="381"/>
    <cellStyle name="差_2009年一般性转移支付标准工资_地方配套按人均增幅控制8.30一般预算平均增幅、人均可用财力平均增幅两次控制、社会治安系数调整、案件数调整xl" xfId="382"/>
    <cellStyle name="差_2009年一般性转移支付标准工资_地方配套按人均增幅控制8.31（调整结案率后）xl" xfId="383"/>
    <cellStyle name="差_2009年一般性转移支付标准工资_奖励补助测算5.22测试" xfId="384"/>
    <cellStyle name="差_2009年一般性转移支付标准工资_奖励补助测算5.23新" xfId="385"/>
    <cellStyle name="差_2009年一般性转移支付标准工资_奖励补助测算5.24冯铸" xfId="386"/>
    <cellStyle name="差_2009年一般性转移支付标准工资_奖励补助测算7.23" xfId="387"/>
    <cellStyle name="差_2009年一般性转移支付标准工资_奖励补助测算7.25" xfId="388"/>
    <cellStyle name="差_2009年一般性转移支付标准工资_奖励补助测算7.25 (version 1) (version 1)" xfId="389"/>
    <cellStyle name="差_530623_2006年县级财政报表附表" xfId="390"/>
    <cellStyle name="差_530629_2006年县级财政报表附表" xfId="391"/>
    <cellStyle name="差_5334_2006年迪庆县级财政报表附表" xfId="392"/>
    <cellStyle name="差_Book1" xfId="393"/>
    <cellStyle name="差_Book1_1" xfId="394"/>
    <cellStyle name="差_Book2" xfId="395"/>
    <cellStyle name="差_M01-2(州市补助收入)" xfId="396"/>
    <cellStyle name="差_M03" xfId="397"/>
    <cellStyle name="差_不用软件计算9.1不考虑经费管理评价xl" xfId="398"/>
    <cellStyle name="差_财政供养人员" xfId="399"/>
    <cellStyle name="差_财政支出对上级的依赖程度" xfId="400"/>
    <cellStyle name="差_城建部门" xfId="401"/>
    <cellStyle name="差_地方配套按人均增幅控制8.30xl" xfId="402"/>
    <cellStyle name="差_地方配套按人均增幅控制8.30一般预算平均增幅、人均可用财力平均增幅两次控制、社会治安系数调整、案件数调整xl" xfId="403"/>
    <cellStyle name="差_地方配套按人均增幅控制8.31（调整结案率后）xl" xfId="404"/>
    <cellStyle name="差_第五部分(才淼、饶永宏）" xfId="405"/>
    <cellStyle name="差_第一部分：综合全" xfId="406"/>
    <cellStyle name="差_副本73283696546880457822010-04-29" xfId="407"/>
    <cellStyle name="差_副本73283696546880457822010-04-29 2" xfId="408"/>
    <cellStyle name="差_高中教师人数（教育厅1.6日提供）" xfId="409"/>
    <cellStyle name="差_汇总" xfId="410"/>
    <cellStyle name="差_汇总-县级财政报表附表" xfId="411"/>
    <cellStyle name="差_基础数据分析" xfId="412"/>
    <cellStyle name="差_检验表" xfId="413"/>
    <cellStyle name="差_检验表（调整后）" xfId="414"/>
    <cellStyle name="差_奖励补助测算5.22测试" xfId="415"/>
    <cellStyle name="差_奖励补助测算5.23新" xfId="416"/>
    <cellStyle name="差_奖励补助测算5.24冯铸" xfId="417"/>
    <cellStyle name="差_奖励补助测算7.23" xfId="418"/>
    <cellStyle name="差_奖励补助测算7.25" xfId="419"/>
    <cellStyle name="差_奖励补助测算7.25 (version 1) (version 1)" xfId="420"/>
    <cellStyle name="差_教师绩效工资测算表（离退休按各地上报数测算）2009年1月1日" xfId="421"/>
    <cellStyle name="差_教育厅提供义务教育及高中教师人数（2009年1月6日）" xfId="422"/>
    <cellStyle name="差_历年教师人数" xfId="423"/>
    <cellStyle name="差_丽江汇总" xfId="424"/>
    <cellStyle name="差_三季度－表二" xfId="425"/>
    <cellStyle name="差_卫生部门" xfId="426"/>
    <cellStyle name="差_文体广播部门" xfId="427"/>
    <cellStyle name="差_下半年禁毒办案经费分配2544.3万元" xfId="428"/>
    <cellStyle name="差_下半年禁吸戒毒经费1000万元" xfId="429"/>
    <cellStyle name="差_县级公安机关公用经费标准奖励测算方案（定稿）" xfId="430"/>
    <cellStyle name="差_县级基础数据" xfId="431"/>
    <cellStyle name="差_业务工作量指标" xfId="432"/>
    <cellStyle name="差_义务教育阶段教职工人数（教育厅提供最终）" xfId="433"/>
    <cellStyle name="差_云南农村义务教育统计表" xfId="434"/>
    <cellStyle name="差_云南省2008年中小学教师人数统计表" xfId="435"/>
    <cellStyle name="差_云南省2008年中小学教职工情况（教育厅提供20090101加工整理）" xfId="436"/>
    <cellStyle name="差_云南省2008年转移支付测算——州市本级考核部分及政策性测算" xfId="437"/>
    <cellStyle name="差_指标四" xfId="438"/>
    <cellStyle name="差_指标五" xfId="439"/>
    <cellStyle name="常规" xfId="0" builtinId="0"/>
    <cellStyle name="常规 10" xfId="3"/>
    <cellStyle name="常规 10 2" xfId="440"/>
    <cellStyle name="常规 10 2 2" xfId="680"/>
    <cellStyle name="常规 11" xfId="441"/>
    <cellStyle name="常规 11 2" xfId="442"/>
    <cellStyle name="常规 12" xfId="443"/>
    <cellStyle name="常规 13" xfId="444"/>
    <cellStyle name="常规 14" xfId="445"/>
    <cellStyle name="常规 15" xfId="104"/>
    <cellStyle name="常规 16" xfId="709"/>
    <cellStyle name="常规 17" xfId="708"/>
    <cellStyle name="常规 18" xfId="710"/>
    <cellStyle name="常规 2" xfId="446"/>
    <cellStyle name="常规 2 10" xfId="656"/>
    <cellStyle name="常规 2 2" xfId="447"/>
    <cellStyle name="常规 2 2 2" xfId="448"/>
    <cellStyle name="常规 2 2 3" xfId="682"/>
    <cellStyle name="常规 2 2_Book1" xfId="449"/>
    <cellStyle name="常规 2 3" xfId="450"/>
    <cellStyle name="常规 2 3 2" xfId="451"/>
    <cellStyle name="常规 2 3 2 2" xfId="683"/>
    <cellStyle name="常规 2 3_Book1" xfId="452"/>
    <cellStyle name="常规 2 4" xfId="453"/>
    <cellStyle name="常规 2 4 2" xfId="454"/>
    <cellStyle name="常规 2 4 2 2" xfId="685"/>
    <cellStyle name="常规 2 4 3" xfId="684"/>
    <cellStyle name="常规 2 4_Book1" xfId="455"/>
    <cellStyle name="常规 2 5" xfId="456"/>
    <cellStyle name="常规 2 5 2" xfId="457"/>
    <cellStyle name="常规 2 5 2 2" xfId="687"/>
    <cellStyle name="常规 2 5 3" xfId="686"/>
    <cellStyle name="常规 2 5_Book1" xfId="458"/>
    <cellStyle name="常规 2 6" xfId="459"/>
    <cellStyle name="常规 2 7" xfId="460"/>
    <cellStyle name="常规 2 7 2" xfId="688"/>
    <cellStyle name="常规 2 8" xfId="461"/>
    <cellStyle name="常规 2 9" xfId="681"/>
    <cellStyle name="常规 2_2011年战略性业务激励费用挂价表（0301）" xfId="462"/>
    <cellStyle name="常规 3" xfId="463"/>
    <cellStyle name="常规 3 2" xfId="464"/>
    <cellStyle name="常规 3 3" xfId="689"/>
    <cellStyle name="常规 3_Book1" xfId="465"/>
    <cellStyle name="常规 4" xfId="466"/>
    <cellStyle name="常规 4 2" xfId="467"/>
    <cellStyle name="常规 4 2 2" xfId="468"/>
    <cellStyle name="常规 4 2 2 2" xfId="691"/>
    <cellStyle name="常规 4 2 3" xfId="690"/>
    <cellStyle name="常规 4 2_经济资本报表2010" xfId="469"/>
    <cellStyle name="常规 4_2010年预算申报表(2010-02)" xfId="470"/>
    <cellStyle name="常规 5" xfId="471"/>
    <cellStyle name="常规 5 2" xfId="472"/>
    <cellStyle name="常规 5_Book1" xfId="473"/>
    <cellStyle name="常规 6" xfId="474"/>
    <cellStyle name="常规 6 2" xfId="475"/>
    <cellStyle name="常规 6 2 2" xfId="693"/>
    <cellStyle name="常规 6 3" xfId="692"/>
    <cellStyle name="常规 6_Book1" xfId="476"/>
    <cellStyle name="常规 7" xfId="477"/>
    <cellStyle name="常规 7 2" xfId="478"/>
    <cellStyle name="常规 7 2 2" xfId="695"/>
    <cellStyle name="常规 7 3" xfId="694"/>
    <cellStyle name="常规 7_Book1" xfId="479"/>
    <cellStyle name="常规 8" xfId="480"/>
    <cellStyle name="常规 8 2" xfId="481"/>
    <cellStyle name="常规 8 2 2" xfId="696"/>
    <cellStyle name="常规 8_经济资本报表2010" xfId="482"/>
    <cellStyle name="常规 9" xfId="483"/>
    <cellStyle name="常规 9 2" xfId="484"/>
    <cellStyle name="常规 9 2 2" xfId="698"/>
    <cellStyle name="常规 9 3" xfId="697"/>
    <cellStyle name="常规_Sheet1" xfId="2"/>
    <cellStyle name="常规_Sheet1 2" xfId="711"/>
    <cellStyle name="超链接 2" xfId="485"/>
    <cellStyle name="分级显示行_1_13区汇总" xfId="486"/>
    <cellStyle name="分级显示列_1_Book1" xfId="487"/>
    <cellStyle name="公司标准表" xfId="488"/>
    <cellStyle name="公司标准表 2" xfId="489"/>
    <cellStyle name="公司标准表 2 2" xfId="700"/>
    <cellStyle name="公司标准表 3" xfId="699"/>
    <cellStyle name="归盒啦_95" xfId="490"/>
    <cellStyle name="好 2" xfId="491"/>
    <cellStyle name="好 3" xfId="492"/>
    <cellStyle name="好_~4190974" xfId="493"/>
    <cellStyle name="好_~5676413" xfId="494"/>
    <cellStyle name="好_00省级(打印)" xfId="495"/>
    <cellStyle name="好_00省级(定稿)" xfId="496"/>
    <cellStyle name="好_03昭通" xfId="497"/>
    <cellStyle name="好_0502通海县" xfId="498"/>
    <cellStyle name="好_05玉溪" xfId="499"/>
    <cellStyle name="好_0605石屏县" xfId="500"/>
    <cellStyle name="好_1003牟定县" xfId="501"/>
    <cellStyle name="好_1110洱源县" xfId="502"/>
    <cellStyle name="好_11大理" xfId="503"/>
    <cellStyle name="好_2、土地面积、人口、粮食产量基本情况" xfId="504"/>
    <cellStyle name="好_2006年分析表" xfId="505"/>
    <cellStyle name="好_2006年基础数据" xfId="506"/>
    <cellStyle name="好_2006年全省财力计算表（中央、决算）" xfId="507"/>
    <cellStyle name="好_2006年水利统计指标统计表" xfId="508"/>
    <cellStyle name="好_2006年在职人员情况" xfId="509"/>
    <cellStyle name="好_2007年检察院案件数" xfId="510"/>
    <cellStyle name="好_2007年可用财力" xfId="511"/>
    <cellStyle name="好_2007年人员分部门统计表" xfId="512"/>
    <cellStyle name="好_2007年政法部门业务指标" xfId="513"/>
    <cellStyle name="好_2008年县级公安保障标准落实奖励经费分配测算" xfId="514"/>
    <cellStyle name="好_2008云南省分县市中小学教职工统计表（教育厅提供）" xfId="515"/>
    <cellStyle name="好_2009年一般性转移支付标准工资" xfId="516"/>
    <cellStyle name="好_2009年一般性转移支付标准工资_~4190974" xfId="517"/>
    <cellStyle name="好_2009年一般性转移支付标准工资_~5676413" xfId="518"/>
    <cellStyle name="好_2009年一般性转移支付标准工资_不用软件计算9.1不考虑经费管理评价xl" xfId="519"/>
    <cellStyle name="好_2009年一般性转移支付标准工资_地方配套按人均增幅控制8.30xl" xfId="520"/>
    <cellStyle name="好_2009年一般性转移支付标准工资_地方配套按人均增幅控制8.30一般预算平均增幅、人均可用财力平均增幅两次控制、社会治安系数调整、案件数调整xl" xfId="521"/>
    <cellStyle name="好_2009年一般性转移支付标准工资_地方配套按人均增幅控制8.31（调整结案率后）xl" xfId="522"/>
    <cellStyle name="好_2009年一般性转移支付标准工资_奖励补助测算5.22测试" xfId="523"/>
    <cellStyle name="好_2009年一般性转移支付标准工资_奖励补助测算5.23新" xfId="524"/>
    <cellStyle name="好_2009年一般性转移支付标准工资_奖励补助测算5.24冯铸" xfId="525"/>
    <cellStyle name="好_2009年一般性转移支付标准工资_奖励补助测算7.23" xfId="526"/>
    <cellStyle name="好_2009年一般性转移支付标准工资_奖励补助测算7.25" xfId="527"/>
    <cellStyle name="好_2009年一般性转移支付标准工资_奖励补助测算7.25 (version 1) (version 1)" xfId="528"/>
    <cellStyle name="好_530623_2006年县级财政报表附表" xfId="529"/>
    <cellStyle name="好_530629_2006年县级财政报表附表" xfId="530"/>
    <cellStyle name="好_5334_2006年迪庆县级财政报表附表" xfId="531"/>
    <cellStyle name="好_Book1" xfId="532"/>
    <cellStyle name="好_Book1_1" xfId="533"/>
    <cellStyle name="好_Book2" xfId="534"/>
    <cellStyle name="好_M01-2(州市补助收入)" xfId="535"/>
    <cellStyle name="好_M03" xfId="536"/>
    <cellStyle name="好_不用软件计算9.1不考虑经费管理评价xl" xfId="537"/>
    <cellStyle name="好_财政供养人员" xfId="538"/>
    <cellStyle name="好_财政支出对上级的依赖程度" xfId="539"/>
    <cellStyle name="好_城建部门" xfId="540"/>
    <cellStyle name="好_地方配套按人均增幅控制8.30xl" xfId="541"/>
    <cellStyle name="好_地方配套按人均增幅控制8.30一般预算平均增幅、人均可用财力平均增幅两次控制、社会治安系数调整、案件数调整xl" xfId="542"/>
    <cellStyle name="好_地方配套按人均增幅控制8.31（调整结案率后）xl" xfId="543"/>
    <cellStyle name="好_第五部分(才淼、饶永宏）" xfId="544"/>
    <cellStyle name="好_第一部分：综合全" xfId="545"/>
    <cellStyle name="好_副本73283696546880457822010-04-29" xfId="546"/>
    <cellStyle name="好_副本73283696546880457822010-04-29 2" xfId="547"/>
    <cellStyle name="好_高中教师人数（教育厅1.6日提供）" xfId="548"/>
    <cellStyle name="好_汇总" xfId="549"/>
    <cellStyle name="好_汇总-县级财政报表附表" xfId="550"/>
    <cellStyle name="好_基础数据分析" xfId="551"/>
    <cellStyle name="好_检验表" xfId="552"/>
    <cellStyle name="好_检验表（调整后）" xfId="553"/>
    <cellStyle name="好_奖励补助测算5.22测试" xfId="554"/>
    <cellStyle name="好_奖励补助测算5.23新" xfId="555"/>
    <cellStyle name="好_奖励补助测算5.24冯铸" xfId="556"/>
    <cellStyle name="好_奖励补助测算7.23" xfId="557"/>
    <cellStyle name="好_奖励补助测算7.25" xfId="558"/>
    <cellStyle name="好_奖励补助测算7.25 (version 1) (version 1)" xfId="559"/>
    <cellStyle name="好_教师绩效工资测算表（离退休按各地上报数测算）2009年1月1日" xfId="560"/>
    <cellStyle name="好_教育厅提供义务教育及高中教师人数（2009年1月6日）" xfId="561"/>
    <cellStyle name="好_历年教师人数" xfId="562"/>
    <cellStyle name="好_丽江汇总" xfId="563"/>
    <cellStyle name="好_三季度－表二" xfId="564"/>
    <cellStyle name="好_卫生部门" xfId="565"/>
    <cellStyle name="好_文体广播部门" xfId="566"/>
    <cellStyle name="好_下半年禁毒办案经费分配2544.3万元" xfId="567"/>
    <cellStyle name="好_下半年禁吸戒毒经费1000万元" xfId="568"/>
    <cellStyle name="好_县级公安机关公用经费标准奖励测算方案（定稿）" xfId="569"/>
    <cellStyle name="好_县级基础数据" xfId="570"/>
    <cellStyle name="好_业务工作量指标" xfId="571"/>
    <cellStyle name="好_义务教育阶段教职工人数（教育厅提供最终）" xfId="572"/>
    <cellStyle name="好_云南农村义务教育统计表" xfId="573"/>
    <cellStyle name="好_云南省2008年中小学教师人数统计表" xfId="574"/>
    <cellStyle name="好_云南省2008年中小学教职工情况（教育厅提供20090101加工整理）" xfId="575"/>
    <cellStyle name="好_云南省2008年转移支付测算——州市本级考核部分及政策性测算" xfId="576"/>
    <cellStyle name="好_指标四" xfId="577"/>
    <cellStyle name="好_指标五" xfId="578"/>
    <cellStyle name="后继超链接" xfId="579"/>
    <cellStyle name="汇总 2" xfId="580"/>
    <cellStyle name="汇总 3" xfId="581"/>
    <cellStyle name="计算 2" xfId="582"/>
    <cellStyle name="计算 3" xfId="583"/>
    <cellStyle name="检查单元格 2" xfId="584"/>
    <cellStyle name="检查单元格 3" xfId="585"/>
    <cellStyle name="解释性文本 2" xfId="586"/>
    <cellStyle name="解释性文本 3" xfId="587"/>
    <cellStyle name="借出原因" xfId="588"/>
    <cellStyle name="警告文本 2" xfId="589"/>
    <cellStyle name="警告文本 3" xfId="590"/>
    <cellStyle name="链接单元格 2" xfId="591"/>
    <cellStyle name="链接单元格 3" xfId="592"/>
    <cellStyle name="霓付 [0]_ +Foil &amp; -FOIL &amp; PAPER" xfId="593"/>
    <cellStyle name="霓付_ +Foil &amp; -FOIL &amp; PAPER" xfId="594"/>
    <cellStyle name="烹拳 [0]_ +Foil &amp; -FOIL &amp; PAPER" xfId="595"/>
    <cellStyle name="烹拳_ +Foil &amp; -FOIL &amp; PAPER" xfId="596"/>
    <cellStyle name="普通_ 白土" xfId="597"/>
    <cellStyle name="千分位[0]_ 白土" xfId="598"/>
    <cellStyle name="千分位_ 白土" xfId="599"/>
    <cellStyle name="千位[0]_ 方正PC" xfId="600"/>
    <cellStyle name="千位_ 方正PC" xfId="601"/>
    <cellStyle name="千位分隔 2" xfId="602"/>
    <cellStyle name="千位分隔 2 2" xfId="603"/>
    <cellStyle name="千位分隔 2 2 2" xfId="702"/>
    <cellStyle name="千位分隔 2 3" xfId="604"/>
    <cellStyle name="千位分隔 2 4" xfId="701"/>
    <cellStyle name="千位分隔 3" xfId="605"/>
    <cellStyle name="千位分隔 3 2" xfId="606"/>
    <cellStyle name="千位分隔 3 2 2" xfId="704"/>
    <cellStyle name="千位分隔 3 3" xfId="703"/>
    <cellStyle name="千位分隔 4" xfId="607"/>
    <cellStyle name="千位分隔 4 2" xfId="705"/>
    <cellStyle name="千位分隔 5" xfId="608"/>
    <cellStyle name="千位分隔[0] 2" xfId="609"/>
    <cellStyle name="千位分隔[0] 2 2" xfId="706"/>
    <cellStyle name="钎霖_4岿角利" xfId="610"/>
    <cellStyle name="强调 1" xfId="611"/>
    <cellStyle name="强调 2" xfId="612"/>
    <cellStyle name="强调 3" xfId="613"/>
    <cellStyle name="强调文字颜色 1 2" xfId="614"/>
    <cellStyle name="强调文字颜色 1 3" xfId="615"/>
    <cellStyle name="强调文字颜色 2 2" xfId="616"/>
    <cellStyle name="强调文字颜色 2 3" xfId="617"/>
    <cellStyle name="强调文字颜色 3 2" xfId="618"/>
    <cellStyle name="强调文字颜色 3 3" xfId="619"/>
    <cellStyle name="强调文字颜色 4 2" xfId="620"/>
    <cellStyle name="强调文字颜色 4 3" xfId="621"/>
    <cellStyle name="强调文字颜色 5 2" xfId="622"/>
    <cellStyle name="强调文字颜色 5 3" xfId="623"/>
    <cellStyle name="强调文字颜色 6 2" xfId="624"/>
    <cellStyle name="强调文字颜色 6 3" xfId="625"/>
    <cellStyle name="日期" xfId="626"/>
    <cellStyle name="商品名称" xfId="627"/>
    <cellStyle name="适中 2" xfId="628"/>
    <cellStyle name="适中 3" xfId="629"/>
    <cellStyle name="输出 2" xfId="630"/>
    <cellStyle name="输出 3" xfId="631"/>
    <cellStyle name="输入 2" xfId="632"/>
    <cellStyle name="输入 3" xfId="633"/>
    <cellStyle name="数量" xfId="634"/>
    <cellStyle name="数字" xfId="635"/>
    <cellStyle name="未定义" xfId="636"/>
    <cellStyle name="小数" xfId="637"/>
    <cellStyle name="样式 1" xfId="638"/>
    <cellStyle name="样式 1 2" xfId="639"/>
    <cellStyle name="样式 1_2008年中间业务计划（汇总）" xfId="640"/>
    <cellStyle name="昗弨_Pacific Region P&amp;L" xfId="641"/>
    <cellStyle name="寘嬫愗傝 [0.00]_Region Orders (2)" xfId="642"/>
    <cellStyle name="寘嬫愗傝_Region Orders (2)" xfId="643"/>
    <cellStyle name="注释 2" xfId="644"/>
    <cellStyle name="注释 3" xfId="645"/>
    <cellStyle name="资产" xfId="646"/>
    <cellStyle name="콤마 [0]_BOILER-CO1" xfId="647"/>
    <cellStyle name="콤마_BOILER-CO1" xfId="648"/>
    <cellStyle name="통화 [0]_BOILER-CO1" xfId="649"/>
    <cellStyle name="통화_BOILER-CO1" xfId="650"/>
    <cellStyle name="표준_0N-HANDLING " xfId="65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0"/>
  </sheetPr>
  <dimension ref="A1:N62"/>
  <sheetViews>
    <sheetView topLeftCell="A34" workbookViewId="0">
      <selection activeCell="E57" sqref="E57"/>
    </sheetView>
  </sheetViews>
  <sheetFormatPr defaultColWidth="10.7109375" defaultRowHeight="20.100000000000001" customHeight="1"/>
  <cols>
    <col min="1" max="1" width="30.28515625" style="30" customWidth="1"/>
    <col min="2" max="2" width="5.5703125" style="14" hidden="1" customWidth="1"/>
    <col min="3" max="3" width="13.140625" style="15" customWidth="1"/>
    <col min="4" max="4" width="14.5703125" style="15" customWidth="1"/>
    <col min="5" max="5" width="13.7109375" style="15" customWidth="1"/>
    <col min="6" max="6" width="12.140625" style="15" customWidth="1"/>
    <col min="7" max="7" width="10.7109375" style="14" customWidth="1"/>
    <col min="8" max="8" width="10.7109375" style="47" customWidth="1"/>
    <col min="9" max="9" width="12.28515625" style="30" customWidth="1"/>
    <col min="10" max="10" width="10.7109375" style="15"/>
    <col min="11" max="11" width="12.5703125" style="15" customWidth="1"/>
    <col min="12" max="12" width="12.7109375" style="15" customWidth="1"/>
    <col min="13" max="16384" width="10.7109375" style="15"/>
  </cols>
  <sheetData>
    <row r="1" spans="1:14" ht="20.100000000000001" customHeight="1">
      <c r="A1" s="228" t="s">
        <v>50</v>
      </c>
      <c r="B1" s="228"/>
      <c r="C1" s="229"/>
      <c r="D1" s="229"/>
      <c r="E1" s="229"/>
      <c r="F1" s="229"/>
      <c r="G1" s="229"/>
      <c r="H1" s="229"/>
    </row>
    <row r="2" spans="1:14" s="30" customFormat="1" ht="20.100000000000001" customHeight="1">
      <c r="A2" s="230" t="s">
        <v>160</v>
      </c>
      <c r="B2" s="230"/>
      <c r="C2" s="230"/>
      <c r="D2" s="230"/>
      <c r="E2" s="230"/>
      <c r="F2" s="230"/>
      <c r="G2" s="230"/>
      <c r="H2" s="230"/>
    </row>
    <row r="3" spans="1:14" ht="20.100000000000001" customHeight="1">
      <c r="A3" s="234" t="s">
        <v>170</v>
      </c>
      <c r="B3" s="234"/>
      <c r="C3" s="234"/>
      <c r="D3" s="234"/>
      <c r="E3" s="234"/>
      <c r="F3" s="234"/>
      <c r="G3" s="234"/>
      <c r="H3" s="234"/>
    </row>
    <row r="4" spans="1:14" ht="20.100000000000001" customHeight="1">
      <c r="A4" s="231" t="s">
        <v>0</v>
      </c>
      <c r="B4" s="232" t="s">
        <v>56</v>
      </c>
      <c r="C4" s="232" t="s">
        <v>2</v>
      </c>
      <c r="D4" s="232" t="s">
        <v>3</v>
      </c>
      <c r="E4" s="232" t="s">
        <v>4</v>
      </c>
      <c r="F4" s="232" t="s">
        <v>3</v>
      </c>
      <c r="G4" s="232" t="s">
        <v>3</v>
      </c>
      <c r="H4" s="233" t="s">
        <v>3</v>
      </c>
    </row>
    <row r="5" spans="1:14" ht="20.100000000000001" customHeight="1">
      <c r="A5" s="231"/>
      <c r="B5" s="232"/>
      <c r="C5" s="232" t="s">
        <v>5</v>
      </c>
      <c r="D5" s="232" t="s">
        <v>3</v>
      </c>
      <c r="E5" s="232" t="s">
        <v>5</v>
      </c>
      <c r="F5" s="232" t="s">
        <v>3</v>
      </c>
      <c r="G5" s="232" t="s">
        <v>6</v>
      </c>
      <c r="H5" s="233" t="s">
        <v>3</v>
      </c>
    </row>
    <row r="6" spans="1:14" ht="20.100000000000001" customHeight="1">
      <c r="A6" s="231"/>
      <c r="B6" s="232"/>
      <c r="C6" s="117" t="s">
        <v>7</v>
      </c>
      <c r="D6" s="117" t="s">
        <v>8</v>
      </c>
      <c r="E6" s="117" t="s">
        <v>7</v>
      </c>
      <c r="F6" s="117" t="s">
        <v>8</v>
      </c>
      <c r="G6" s="117" t="s">
        <v>7</v>
      </c>
      <c r="H6" s="46" t="s">
        <v>8</v>
      </c>
    </row>
    <row r="7" spans="1:14" ht="20.100000000000001" customHeight="1">
      <c r="A7" s="116" t="s">
        <v>53</v>
      </c>
      <c r="B7" s="117" t="s">
        <v>68</v>
      </c>
      <c r="C7" s="117">
        <v>1</v>
      </c>
      <c r="D7" s="117">
        <v>2</v>
      </c>
      <c r="E7" s="117">
        <v>3</v>
      </c>
      <c r="F7" s="117">
        <v>4</v>
      </c>
      <c r="G7" s="117">
        <v>5</v>
      </c>
      <c r="H7" s="118">
        <v>6</v>
      </c>
    </row>
    <row r="8" spans="1:14" s="72" customFormat="1" ht="20.100000000000001" customHeight="1">
      <c r="A8" s="66" t="s">
        <v>9</v>
      </c>
      <c r="B8" s="67">
        <v>1</v>
      </c>
      <c r="C8" s="68">
        <f>SUM(C55+C56+C57)</f>
        <v>10968362</v>
      </c>
      <c r="D8" s="223">
        <f>SUM(D55+D56+D57)</f>
        <v>9245171</v>
      </c>
      <c r="E8" s="224">
        <f>SUM(E55+E56+E57)</f>
        <v>9764776.9893428069</v>
      </c>
      <c r="F8" s="223">
        <f>SUM(F55+F56+F57)</f>
        <v>9245171</v>
      </c>
      <c r="G8" s="69">
        <f>AVERAGE(E8/F8*100)</f>
        <v>105.62029614533692</v>
      </c>
      <c r="H8" s="69">
        <v>110.9</v>
      </c>
      <c r="I8" s="70"/>
      <c r="J8" s="71"/>
      <c r="N8" s="111"/>
    </row>
    <row r="9" spans="1:14" s="61" customFormat="1" ht="20.100000000000001" customHeight="1">
      <c r="A9" s="56" t="s">
        <v>93</v>
      </c>
      <c r="B9" s="57">
        <v>2</v>
      </c>
      <c r="C9" s="58">
        <v>701418</v>
      </c>
      <c r="D9" s="58">
        <v>623634</v>
      </c>
      <c r="E9" s="58">
        <v>646708</v>
      </c>
      <c r="F9" s="58">
        <v>623634</v>
      </c>
      <c r="G9" s="59">
        <v>103.7</v>
      </c>
      <c r="H9" s="59">
        <v>104.2</v>
      </c>
      <c r="I9" s="70"/>
      <c r="J9" s="60"/>
      <c r="M9" s="72"/>
      <c r="N9" s="111"/>
    </row>
    <row r="10" spans="1:14" ht="20.100000000000001" customHeight="1">
      <c r="A10" s="19" t="s">
        <v>94</v>
      </c>
      <c r="B10" s="20">
        <v>3</v>
      </c>
      <c r="C10" s="22">
        <v>335172</v>
      </c>
      <c r="D10" s="22">
        <v>304236</v>
      </c>
      <c r="E10" s="22">
        <v>316777</v>
      </c>
      <c r="F10" s="22">
        <v>304236</v>
      </c>
      <c r="G10" s="59">
        <v>104.1</v>
      </c>
      <c r="H10" s="59">
        <v>104.8</v>
      </c>
      <c r="I10" s="70"/>
      <c r="J10" s="50"/>
      <c r="M10" s="72"/>
      <c r="N10" s="111"/>
    </row>
    <row r="11" spans="1:14" ht="20.100000000000001" customHeight="1">
      <c r="A11" s="19" t="s">
        <v>95</v>
      </c>
      <c r="B11" s="20">
        <v>4</v>
      </c>
      <c r="C11" s="22">
        <v>23726</v>
      </c>
      <c r="D11" s="22">
        <v>22343</v>
      </c>
      <c r="E11" s="22">
        <v>24503</v>
      </c>
      <c r="F11" s="22">
        <v>22343</v>
      </c>
      <c r="G11" s="10">
        <v>109.7</v>
      </c>
      <c r="H11" s="10">
        <v>99.6</v>
      </c>
      <c r="I11" s="70"/>
      <c r="J11" s="50"/>
      <c r="M11" s="72"/>
      <c r="N11" s="111"/>
    </row>
    <row r="12" spans="1:14" ht="20.100000000000001" customHeight="1">
      <c r="A12" s="19" t="s">
        <v>98</v>
      </c>
      <c r="B12" s="20">
        <v>5</v>
      </c>
      <c r="C12" s="217">
        <v>295456</v>
      </c>
      <c r="D12" s="22">
        <v>255628</v>
      </c>
      <c r="E12" s="22">
        <v>261293</v>
      </c>
      <c r="F12" s="22">
        <v>255628</v>
      </c>
      <c r="G12" s="225">
        <v>102.2</v>
      </c>
      <c r="H12" s="10">
        <v>103.2</v>
      </c>
      <c r="I12" s="70"/>
      <c r="J12" s="50"/>
      <c r="M12" s="72"/>
      <c r="N12" s="111"/>
    </row>
    <row r="13" spans="1:14" ht="20.100000000000001" customHeight="1">
      <c r="A13" s="19" t="s">
        <v>96</v>
      </c>
      <c r="B13" s="20">
        <v>6</v>
      </c>
      <c r="C13" s="22">
        <v>38296</v>
      </c>
      <c r="D13" s="22">
        <v>33448</v>
      </c>
      <c r="E13" s="22">
        <v>35522</v>
      </c>
      <c r="F13" s="22">
        <v>33448</v>
      </c>
      <c r="G13" s="23">
        <v>106.2</v>
      </c>
      <c r="H13" s="23">
        <v>108.5</v>
      </c>
      <c r="I13" s="70"/>
      <c r="J13" s="50"/>
      <c r="M13" s="72"/>
      <c r="N13" s="111"/>
    </row>
    <row r="14" spans="1:14" ht="20.100000000000001" customHeight="1">
      <c r="A14" s="19" t="s">
        <v>97</v>
      </c>
      <c r="B14" s="20">
        <v>7</v>
      </c>
      <c r="C14" s="22">
        <v>8768</v>
      </c>
      <c r="D14" s="22">
        <v>7979</v>
      </c>
      <c r="E14" s="22">
        <v>8613</v>
      </c>
      <c r="F14" s="22">
        <v>7979</v>
      </c>
      <c r="G14" s="225">
        <v>107.9</v>
      </c>
      <c r="H14" s="10">
        <v>110.3</v>
      </c>
      <c r="I14" s="70"/>
      <c r="J14" s="50"/>
      <c r="M14" s="72"/>
      <c r="N14" s="111"/>
    </row>
    <row r="15" spans="1:14" s="61" customFormat="1" ht="20.100000000000001" customHeight="1">
      <c r="A15" s="56" t="s">
        <v>92</v>
      </c>
      <c r="B15" s="57">
        <v>8</v>
      </c>
      <c r="C15" s="62">
        <v>7026679</v>
      </c>
      <c r="D15" s="62">
        <v>6126953</v>
      </c>
      <c r="E15" s="62">
        <f>AVERAGE(C15/1.126)</f>
        <v>6240389.8756660754</v>
      </c>
      <c r="F15" s="62">
        <v>6126953</v>
      </c>
      <c r="G15" s="137">
        <f>AVERAGE(E15/F15*100)</f>
        <v>101.85144027816233</v>
      </c>
      <c r="H15" s="137">
        <v>108.5</v>
      </c>
      <c r="I15" s="70"/>
      <c r="J15" s="60"/>
      <c r="M15" s="72"/>
      <c r="N15" s="111"/>
    </row>
    <row r="16" spans="1:14" ht="20.100000000000001" customHeight="1">
      <c r="A16" s="19" t="s">
        <v>12</v>
      </c>
      <c r="B16" s="20">
        <v>9</v>
      </c>
      <c r="C16" s="62">
        <v>36629</v>
      </c>
      <c r="D16" s="62">
        <v>32816</v>
      </c>
      <c r="E16" s="62">
        <f t="shared" ref="E16:E54" si="0">AVERAGE(C16/1.126)</f>
        <v>32530.195381882775</v>
      </c>
      <c r="F16" s="62">
        <v>32816</v>
      </c>
      <c r="G16" s="137">
        <f t="shared" ref="G16:G57" si="1">AVERAGE(E16/F16*100)</f>
        <v>99.129069301203003</v>
      </c>
      <c r="H16" s="137">
        <v>108.5</v>
      </c>
      <c r="I16" s="70"/>
      <c r="J16" s="50"/>
      <c r="M16" s="72"/>
      <c r="N16" s="111"/>
    </row>
    <row r="17" spans="1:14" ht="20.100000000000001" customHeight="1">
      <c r="A17" s="30" t="s">
        <v>90</v>
      </c>
      <c r="B17" s="20">
        <v>10</v>
      </c>
      <c r="C17" s="62">
        <v>4023</v>
      </c>
      <c r="D17" s="62">
        <v>3387</v>
      </c>
      <c r="E17" s="62">
        <f t="shared" si="0"/>
        <v>3572.8241563055067</v>
      </c>
      <c r="F17" s="62">
        <v>3387</v>
      </c>
      <c r="G17" s="137">
        <f t="shared" si="1"/>
        <v>105.48639374979352</v>
      </c>
      <c r="H17" s="137">
        <v>108.5</v>
      </c>
      <c r="I17" s="70"/>
      <c r="J17" s="50"/>
      <c r="M17" s="72"/>
      <c r="N17" s="111"/>
    </row>
    <row r="18" spans="1:14" ht="20.100000000000001" customHeight="1">
      <c r="A18" s="19" t="s">
        <v>13</v>
      </c>
      <c r="B18" s="20">
        <v>11</v>
      </c>
      <c r="C18" s="62">
        <v>6338986</v>
      </c>
      <c r="D18" s="62">
        <v>5479286</v>
      </c>
      <c r="E18" s="62">
        <f t="shared" si="0"/>
        <v>5629650.0888099475</v>
      </c>
      <c r="F18" s="62">
        <v>5479286</v>
      </c>
      <c r="G18" s="137">
        <f t="shared" si="1"/>
        <v>102.74422778460455</v>
      </c>
      <c r="H18" s="137">
        <v>108.5</v>
      </c>
      <c r="I18" s="70"/>
      <c r="J18" s="50"/>
      <c r="M18" s="72"/>
      <c r="N18" s="111"/>
    </row>
    <row r="19" spans="1:14" ht="20.100000000000001" customHeight="1">
      <c r="A19" s="19" t="s">
        <v>91</v>
      </c>
      <c r="B19" s="20">
        <v>12</v>
      </c>
      <c r="C19" s="62">
        <v>18357</v>
      </c>
      <c r="D19" s="62">
        <v>15729</v>
      </c>
      <c r="E19" s="62">
        <f t="shared" si="0"/>
        <v>16302.841918294851</v>
      </c>
      <c r="F19" s="62">
        <v>15729</v>
      </c>
      <c r="G19" s="137">
        <f t="shared" si="1"/>
        <v>103.64830515795569</v>
      </c>
      <c r="H19" s="137">
        <v>108.5</v>
      </c>
      <c r="I19" s="70"/>
      <c r="J19" s="50"/>
      <c r="M19" s="72"/>
      <c r="N19" s="111"/>
    </row>
    <row r="20" spans="1:14" ht="26.25" customHeight="1">
      <c r="A20" s="19" t="s">
        <v>99</v>
      </c>
      <c r="B20" s="20">
        <v>13</v>
      </c>
      <c r="C20" s="62">
        <f>SUM(C15-C16-C18)</f>
        <v>651064</v>
      </c>
      <c r="D20" s="62">
        <v>614851</v>
      </c>
      <c r="E20" s="62">
        <f t="shared" si="0"/>
        <v>578209.59147424519</v>
      </c>
      <c r="F20" s="62">
        <v>614851</v>
      </c>
      <c r="G20" s="137">
        <f t="shared" si="1"/>
        <v>94.040603572938025</v>
      </c>
      <c r="H20" s="137">
        <v>108.5</v>
      </c>
      <c r="I20" s="70"/>
      <c r="J20" s="50"/>
      <c r="M20" s="72"/>
      <c r="N20" s="111"/>
    </row>
    <row r="21" spans="1:14" s="61" customFormat="1" ht="20.100000000000001" customHeight="1">
      <c r="A21" s="56" t="s">
        <v>14</v>
      </c>
      <c r="B21" s="57">
        <v>14</v>
      </c>
      <c r="C21" s="62">
        <v>602689</v>
      </c>
      <c r="D21" s="62">
        <v>508497</v>
      </c>
      <c r="E21" s="62">
        <f t="shared" si="0"/>
        <v>535247.77975133224</v>
      </c>
      <c r="F21" s="62">
        <v>508497</v>
      </c>
      <c r="G21" s="137">
        <f t="shared" si="1"/>
        <v>105.26075468514706</v>
      </c>
      <c r="H21" s="137">
        <v>107.8774061290386</v>
      </c>
      <c r="I21" s="70"/>
      <c r="J21" s="60"/>
      <c r="M21" s="72"/>
      <c r="N21" s="111"/>
    </row>
    <row r="22" spans="1:14" s="61" customFormat="1" ht="20.100000000000001" customHeight="1">
      <c r="A22" s="56" t="s">
        <v>18</v>
      </c>
      <c r="B22" s="57">
        <v>15</v>
      </c>
      <c r="C22" s="62">
        <v>286563</v>
      </c>
      <c r="D22" s="62">
        <v>217745</v>
      </c>
      <c r="E22" s="62">
        <f t="shared" si="0"/>
        <v>254496.44760213146</v>
      </c>
      <c r="F22" s="62">
        <v>217745</v>
      </c>
      <c r="G22" s="137">
        <f t="shared" si="1"/>
        <v>116.87820505735216</v>
      </c>
      <c r="H22" s="137">
        <v>107.02058094847938</v>
      </c>
      <c r="I22" s="70"/>
      <c r="J22" s="60"/>
      <c r="M22" s="72"/>
      <c r="N22" s="111"/>
    </row>
    <row r="23" spans="1:14" ht="20.100000000000001" customHeight="1">
      <c r="A23" s="19" t="s">
        <v>62</v>
      </c>
      <c r="B23" s="20">
        <v>16</v>
      </c>
      <c r="C23" s="62">
        <v>118152</v>
      </c>
      <c r="D23" s="62">
        <v>91693</v>
      </c>
      <c r="E23" s="62">
        <f t="shared" si="0"/>
        <v>104930.72824156306</v>
      </c>
      <c r="F23" s="62">
        <v>91693</v>
      </c>
      <c r="G23" s="137">
        <f>AVERAGE(E23/F23*100)</f>
        <v>114.43701072226131</v>
      </c>
      <c r="H23" s="137">
        <v>107.24065178920274</v>
      </c>
      <c r="I23" s="70"/>
      <c r="J23" s="50"/>
      <c r="M23" s="72"/>
      <c r="N23" s="111"/>
    </row>
    <row r="24" spans="1:14" ht="20.100000000000001" customHeight="1">
      <c r="A24" s="19" t="s">
        <v>63</v>
      </c>
      <c r="B24" s="20">
        <v>17</v>
      </c>
      <c r="C24" s="62">
        <f>SUM(C22-C23)</f>
        <v>168411</v>
      </c>
      <c r="D24" s="62">
        <v>126052</v>
      </c>
      <c r="E24" s="62">
        <v>149565</v>
      </c>
      <c r="F24" s="62">
        <v>126052</v>
      </c>
      <c r="G24" s="137">
        <f t="shared" si="1"/>
        <v>118.65341287722526</v>
      </c>
      <c r="H24" s="137">
        <v>106.8583145515243</v>
      </c>
      <c r="I24" s="70"/>
      <c r="J24" s="50"/>
      <c r="M24" s="72"/>
      <c r="N24" s="111"/>
    </row>
    <row r="25" spans="1:14" s="61" customFormat="1" ht="20.100000000000001" customHeight="1">
      <c r="A25" s="56" t="s">
        <v>16</v>
      </c>
      <c r="B25" s="57">
        <v>18</v>
      </c>
      <c r="C25" s="62">
        <v>286132</v>
      </c>
      <c r="D25" s="62">
        <v>223342</v>
      </c>
      <c r="E25" s="62">
        <f t="shared" si="0"/>
        <v>254113.676731794</v>
      </c>
      <c r="F25" s="62">
        <v>223342</v>
      </c>
      <c r="G25" s="137">
        <f t="shared" si="1"/>
        <v>113.77782805374449</v>
      </c>
      <c r="H25" s="137">
        <v>108.16219871777533</v>
      </c>
      <c r="I25" s="70"/>
      <c r="J25" s="60"/>
      <c r="M25" s="72"/>
      <c r="N25" s="111"/>
    </row>
    <row r="26" spans="1:14" ht="20.100000000000001" customHeight="1">
      <c r="A26" s="19" t="s">
        <v>57</v>
      </c>
      <c r="B26" s="20">
        <v>19</v>
      </c>
      <c r="C26" s="62"/>
      <c r="D26" s="62">
        <f t="shared" ref="D26:F40" si="2">AVERAGE(F26/0.9)</f>
        <v>0</v>
      </c>
      <c r="E26" s="62">
        <f t="shared" si="0"/>
        <v>0</v>
      </c>
      <c r="F26" s="62">
        <f t="shared" si="2"/>
        <v>0</v>
      </c>
      <c r="G26" s="137" t="e">
        <f t="shared" si="1"/>
        <v>#DIV/0!</v>
      </c>
      <c r="H26" s="137">
        <v>0</v>
      </c>
      <c r="I26" s="70"/>
      <c r="J26" s="50"/>
      <c r="M26" s="72"/>
      <c r="N26" s="111"/>
    </row>
    <row r="27" spans="1:14" ht="20.100000000000001" customHeight="1">
      <c r="A27" s="19" t="s">
        <v>58</v>
      </c>
      <c r="B27" s="20">
        <v>20</v>
      </c>
      <c r="C27" s="62">
        <v>246212</v>
      </c>
      <c r="D27" s="62">
        <v>195072</v>
      </c>
      <c r="E27" s="62">
        <f t="shared" si="0"/>
        <v>218660.74600355243</v>
      </c>
      <c r="F27" s="62">
        <v>195072</v>
      </c>
      <c r="G27" s="137">
        <f t="shared" si="1"/>
        <v>112.09232796277908</v>
      </c>
      <c r="H27" s="137">
        <v>108.16219871777533</v>
      </c>
      <c r="I27" s="70"/>
      <c r="J27" s="50"/>
      <c r="M27" s="72"/>
      <c r="N27" s="111"/>
    </row>
    <row r="28" spans="1:14" ht="20.100000000000001" customHeight="1">
      <c r="A28" s="19" t="s">
        <v>59</v>
      </c>
      <c r="B28" s="20">
        <v>21</v>
      </c>
      <c r="C28" s="62">
        <f>SUM(C25-C27-C30)</f>
        <v>30967</v>
      </c>
      <c r="D28" s="62">
        <v>21377</v>
      </c>
      <c r="E28" s="62">
        <f t="shared" si="0"/>
        <v>27501.776198934283</v>
      </c>
      <c r="F28" s="62">
        <v>21377</v>
      </c>
      <c r="G28" s="137">
        <f t="shared" si="1"/>
        <v>128.6512429196533</v>
      </c>
      <c r="H28" s="137">
        <v>108.16219871777533</v>
      </c>
      <c r="I28" s="70"/>
      <c r="J28" s="50"/>
      <c r="M28" s="72"/>
      <c r="N28" s="111"/>
    </row>
    <row r="29" spans="1:14" ht="20.100000000000001" customHeight="1">
      <c r="A29" s="19" t="s">
        <v>60</v>
      </c>
      <c r="B29" s="20">
        <v>22</v>
      </c>
      <c r="C29" s="62"/>
      <c r="D29" s="62">
        <f t="shared" si="2"/>
        <v>0</v>
      </c>
      <c r="E29" s="62">
        <f t="shared" si="0"/>
        <v>0</v>
      </c>
      <c r="F29" s="62">
        <f t="shared" si="2"/>
        <v>0</v>
      </c>
      <c r="G29" s="137" t="e">
        <f t="shared" si="1"/>
        <v>#DIV/0!</v>
      </c>
      <c r="H29" s="137">
        <v>0</v>
      </c>
      <c r="I29" s="70"/>
      <c r="J29" s="50"/>
      <c r="M29" s="72"/>
      <c r="N29" s="111"/>
    </row>
    <row r="30" spans="1:14" ht="20.100000000000001" customHeight="1">
      <c r="A30" s="19" t="s">
        <v>17</v>
      </c>
      <c r="B30" s="20">
        <v>23</v>
      </c>
      <c r="C30" s="62">
        <v>8953</v>
      </c>
      <c r="D30" s="62">
        <v>6893</v>
      </c>
      <c r="E30" s="62">
        <f t="shared" si="0"/>
        <v>7951.1545293072832</v>
      </c>
      <c r="F30" s="62">
        <v>6893</v>
      </c>
      <c r="G30" s="226">
        <v>115.3</v>
      </c>
      <c r="H30" s="137">
        <v>108.1</v>
      </c>
      <c r="I30" s="70"/>
      <c r="J30" s="50"/>
      <c r="M30" s="72"/>
      <c r="N30" s="111"/>
    </row>
    <row r="31" spans="1:14" ht="20.100000000000001" customHeight="1">
      <c r="A31" s="19" t="s">
        <v>61</v>
      </c>
      <c r="B31" s="20">
        <v>24</v>
      </c>
      <c r="C31" s="62"/>
      <c r="D31" s="62">
        <f t="shared" si="2"/>
        <v>0</v>
      </c>
      <c r="E31" s="62">
        <f t="shared" si="0"/>
        <v>0</v>
      </c>
      <c r="F31" s="62">
        <f t="shared" si="2"/>
        <v>0</v>
      </c>
      <c r="G31" s="137" t="e">
        <f t="shared" si="1"/>
        <v>#DIV/0!</v>
      </c>
      <c r="H31" s="137">
        <v>0</v>
      </c>
      <c r="I31" s="70"/>
      <c r="J31" s="50"/>
      <c r="M31" s="72"/>
      <c r="N31" s="111"/>
    </row>
    <row r="32" spans="1:14" s="61" customFormat="1" ht="20.100000000000001" customHeight="1">
      <c r="A32" s="56" t="s">
        <v>19</v>
      </c>
      <c r="B32" s="57">
        <v>25</v>
      </c>
      <c r="C32" s="62">
        <v>257642</v>
      </c>
      <c r="D32" s="62">
        <v>194924</v>
      </c>
      <c r="E32" s="62">
        <f t="shared" si="0"/>
        <v>228811.72291296627</v>
      </c>
      <c r="F32" s="62">
        <v>194924</v>
      </c>
      <c r="G32" s="137">
        <f t="shared" si="1"/>
        <v>117.38509517194716</v>
      </c>
      <c r="H32" s="137">
        <v>107.05326455472436</v>
      </c>
      <c r="I32" s="70"/>
      <c r="J32" s="60"/>
      <c r="M32" s="72"/>
      <c r="N32" s="111"/>
    </row>
    <row r="33" spans="1:14" ht="20.100000000000001" customHeight="1">
      <c r="A33" s="19" t="s">
        <v>64</v>
      </c>
      <c r="B33" s="20">
        <v>26</v>
      </c>
      <c r="C33" s="62">
        <v>48321</v>
      </c>
      <c r="D33" s="62">
        <v>37598</v>
      </c>
      <c r="E33" s="62">
        <f t="shared" si="0"/>
        <v>42913.854351687391</v>
      </c>
      <c r="F33" s="62">
        <v>37598</v>
      </c>
      <c r="G33" s="137">
        <f t="shared" si="1"/>
        <v>114.13866256632636</v>
      </c>
      <c r="H33" s="137">
        <v>104.6069770719576</v>
      </c>
      <c r="I33" s="70"/>
      <c r="J33" s="50"/>
      <c r="M33" s="72"/>
      <c r="N33" s="111"/>
    </row>
    <row r="34" spans="1:14" ht="20.100000000000001" customHeight="1">
      <c r="A34" s="19" t="s">
        <v>65</v>
      </c>
      <c r="B34" s="20">
        <v>27</v>
      </c>
      <c r="C34" s="62">
        <f>SUM(C32-C33)</f>
        <v>209321</v>
      </c>
      <c r="D34" s="62">
        <v>157326</v>
      </c>
      <c r="E34" s="62">
        <f t="shared" si="0"/>
        <v>185897.86856127888</v>
      </c>
      <c r="F34" s="62">
        <v>157326</v>
      </c>
      <c r="G34" s="137">
        <f t="shared" si="1"/>
        <v>118.16093243410425</v>
      </c>
      <c r="H34" s="137">
        <v>107.7</v>
      </c>
      <c r="I34" s="70"/>
      <c r="J34" s="50"/>
      <c r="M34" s="72"/>
      <c r="N34" s="111"/>
    </row>
    <row r="35" spans="1:14" s="61" customFormat="1" ht="20.100000000000001" customHeight="1">
      <c r="A35" s="56" t="s">
        <v>80</v>
      </c>
      <c r="B35" s="57">
        <v>28</v>
      </c>
      <c r="C35" s="62">
        <v>110056</v>
      </c>
      <c r="D35" s="62">
        <v>83796</v>
      </c>
      <c r="E35" s="62">
        <f t="shared" si="0"/>
        <v>97740.674955595037</v>
      </c>
      <c r="F35" s="62">
        <v>83796</v>
      </c>
      <c r="G35" s="137">
        <f t="shared" si="1"/>
        <v>116.641217904906</v>
      </c>
      <c r="H35" s="137">
        <v>116.89176277078811</v>
      </c>
      <c r="I35" s="70"/>
      <c r="J35" s="60"/>
      <c r="M35" s="72"/>
      <c r="N35" s="111"/>
    </row>
    <row r="36" spans="1:14" ht="20.100000000000001" customHeight="1">
      <c r="A36" s="19" t="s">
        <v>81</v>
      </c>
      <c r="B36" s="20">
        <v>29</v>
      </c>
      <c r="C36" s="62">
        <v>102234</v>
      </c>
      <c r="D36" s="62">
        <v>78112</v>
      </c>
      <c r="E36" s="62">
        <f t="shared" si="0"/>
        <v>90793.960923623454</v>
      </c>
      <c r="F36" s="62">
        <v>78112</v>
      </c>
      <c r="G36" s="137">
        <f t="shared" si="1"/>
        <v>116.23561158800626</v>
      </c>
      <c r="H36" s="137">
        <v>116.89256290922776</v>
      </c>
      <c r="I36" s="70"/>
      <c r="J36" s="50"/>
      <c r="M36" s="72"/>
      <c r="N36" s="111"/>
    </row>
    <row r="37" spans="1:14" ht="20.100000000000001" customHeight="1">
      <c r="A37" s="19" t="s">
        <v>82</v>
      </c>
      <c r="B37" s="20">
        <v>30</v>
      </c>
      <c r="C37" s="62">
        <f>SUM(C35-C36)</f>
        <v>7822</v>
      </c>
      <c r="D37" s="62">
        <v>5684</v>
      </c>
      <c r="E37" s="62">
        <f t="shared" si="0"/>
        <v>6946.7140319715818</v>
      </c>
      <c r="F37" s="62">
        <v>5684</v>
      </c>
      <c r="G37" s="137">
        <f t="shared" si="1"/>
        <v>122.21523631195606</v>
      </c>
      <c r="H37" s="137">
        <v>116.88332038377393</v>
      </c>
      <c r="I37" s="70"/>
      <c r="J37" s="50"/>
      <c r="M37" s="72"/>
      <c r="N37" s="111"/>
    </row>
    <row r="38" spans="1:14" s="61" customFormat="1" ht="20.100000000000001" customHeight="1">
      <c r="A38" s="56" t="s">
        <v>20</v>
      </c>
      <c r="B38" s="57">
        <v>31</v>
      </c>
      <c r="C38" s="62">
        <v>245845</v>
      </c>
      <c r="D38" s="62">
        <v>182668</v>
      </c>
      <c r="E38" s="62">
        <f t="shared" si="0"/>
        <v>218334.81349911192</v>
      </c>
      <c r="F38" s="62">
        <v>182668</v>
      </c>
      <c r="G38" s="137">
        <f t="shared" si="1"/>
        <v>119.52548530619043</v>
      </c>
      <c r="H38" s="137">
        <v>112.49195500934752</v>
      </c>
      <c r="I38" s="70"/>
      <c r="J38" s="60"/>
      <c r="M38" s="72"/>
      <c r="N38" s="111"/>
    </row>
    <row r="39" spans="1:14" ht="20.100000000000001" customHeight="1">
      <c r="A39" s="19" t="s">
        <v>83</v>
      </c>
      <c r="B39" s="20">
        <v>32</v>
      </c>
      <c r="C39" s="62">
        <v>192230</v>
      </c>
      <c r="D39" s="62">
        <v>142804</v>
      </c>
      <c r="E39" s="62">
        <f t="shared" si="0"/>
        <v>170719.36056838368</v>
      </c>
      <c r="F39" s="62">
        <v>142804</v>
      </c>
      <c r="G39" s="137">
        <f t="shared" si="1"/>
        <v>119.54802426289437</v>
      </c>
      <c r="H39" s="137">
        <v>112.49122807017544</v>
      </c>
      <c r="I39" s="70"/>
      <c r="J39" s="50"/>
      <c r="M39" s="72"/>
      <c r="N39" s="111"/>
    </row>
    <row r="40" spans="1:14" ht="20.100000000000001" customHeight="1">
      <c r="A40" s="19" t="s">
        <v>100</v>
      </c>
      <c r="B40" s="20">
        <v>33</v>
      </c>
      <c r="C40" s="62"/>
      <c r="D40" s="62">
        <f t="shared" si="2"/>
        <v>0</v>
      </c>
      <c r="E40" s="62">
        <f t="shared" si="0"/>
        <v>0</v>
      </c>
      <c r="F40" s="62">
        <f t="shared" si="2"/>
        <v>0</v>
      </c>
      <c r="G40" s="137" t="e">
        <f t="shared" si="1"/>
        <v>#DIV/0!</v>
      </c>
      <c r="H40" s="137"/>
      <c r="I40" s="70"/>
      <c r="J40" s="50"/>
      <c r="M40" s="72"/>
      <c r="N40" s="111"/>
    </row>
    <row r="41" spans="1:14" ht="20.100000000000001" customHeight="1">
      <c r="A41" s="19" t="s">
        <v>21</v>
      </c>
      <c r="B41" s="20">
        <v>34</v>
      </c>
      <c r="C41" s="62">
        <v>23623</v>
      </c>
      <c r="D41" s="62">
        <v>18069</v>
      </c>
      <c r="E41" s="62">
        <f t="shared" si="0"/>
        <v>20979.573712255773</v>
      </c>
      <c r="F41" s="62">
        <v>18069</v>
      </c>
      <c r="G41" s="137">
        <f t="shared" si="1"/>
        <v>116.10810621648</v>
      </c>
      <c r="H41" s="137">
        <v>112.49568466441677</v>
      </c>
      <c r="I41" s="70"/>
      <c r="J41" s="50"/>
      <c r="M41" s="72"/>
      <c r="N41" s="111"/>
    </row>
    <row r="42" spans="1:14" ht="20.100000000000001" customHeight="1">
      <c r="A42" s="19" t="s">
        <v>84</v>
      </c>
      <c r="B42" s="20">
        <v>35</v>
      </c>
      <c r="C42" s="62">
        <f>SUM(C38-C39-C41)</f>
        <v>29992</v>
      </c>
      <c r="D42" s="62">
        <v>21795</v>
      </c>
      <c r="E42" s="62">
        <f t="shared" si="0"/>
        <v>26635.87921847247</v>
      </c>
      <c r="F42" s="62">
        <v>21795</v>
      </c>
      <c r="G42" s="137">
        <f t="shared" si="1"/>
        <v>122.21096223203702</v>
      </c>
      <c r="H42" s="137">
        <v>112.49261449482762</v>
      </c>
      <c r="I42" s="70"/>
      <c r="J42" s="50"/>
      <c r="M42" s="72"/>
      <c r="N42" s="111"/>
    </row>
    <row r="43" spans="1:14" s="61" customFormat="1" ht="20.100000000000001" customHeight="1">
      <c r="A43" s="56" t="s">
        <v>22</v>
      </c>
      <c r="B43" s="57">
        <v>36</v>
      </c>
      <c r="C43" s="62">
        <v>138231</v>
      </c>
      <c r="D43" s="62">
        <v>126775</v>
      </c>
      <c r="E43" s="62">
        <f t="shared" si="0"/>
        <v>122762.87744227354</v>
      </c>
      <c r="F43" s="62">
        <v>126775</v>
      </c>
      <c r="G43" s="137">
        <f t="shared" si="1"/>
        <v>96.835241524175544</v>
      </c>
      <c r="H43" s="137">
        <v>109</v>
      </c>
      <c r="I43" s="112"/>
      <c r="J43" s="60"/>
      <c r="M43" s="72"/>
      <c r="N43" s="111"/>
    </row>
    <row r="44" spans="1:14" ht="20.100000000000001" customHeight="1">
      <c r="A44" s="19" t="s">
        <v>23</v>
      </c>
      <c r="B44" s="20">
        <v>37</v>
      </c>
      <c r="C44" s="62">
        <v>44223</v>
      </c>
      <c r="D44" s="62">
        <v>41561</v>
      </c>
      <c r="E44" s="62">
        <f t="shared" si="0"/>
        <v>39274.422735346365</v>
      </c>
      <c r="F44" s="62">
        <v>41561</v>
      </c>
      <c r="G44" s="137">
        <f t="shared" si="1"/>
        <v>94.498262157663106</v>
      </c>
      <c r="H44" s="137">
        <v>117.68698931489629</v>
      </c>
      <c r="I44" s="112"/>
      <c r="J44" s="50"/>
      <c r="M44" s="72"/>
      <c r="N44" s="111"/>
    </row>
    <row r="45" spans="1:14" ht="20.100000000000001" customHeight="1">
      <c r="A45" s="19" t="s">
        <v>24</v>
      </c>
      <c r="B45" s="20">
        <v>38</v>
      </c>
      <c r="C45" s="62">
        <v>2702</v>
      </c>
      <c r="D45" s="62">
        <v>2608</v>
      </c>
      <c r="E45" s="62">
        <f t="shared" si="0"/>
        <v>2399.6447602131443</v>
      </c>
      <c r="F45" s="62">
        <v>2608</v>
      </c>
      <c r="G45" s="137">
        <f t="shared" si="1"/>
        <v>92.010918719829149</v>
      </c>
      <c r="H45" s="137">
        <v>108.94872095905244</v>
      </c>
      <c r="I45" s="112"/>
      <c r="J45" s="50"/>
      <c r="M45" s="72"/>
      <c r="N45" s="111"/>
    </row>
    <row r="46" spans="1:14" ht="20.100000000000001" customHeight="1">
      <c r="A46" s="19" t="s">
        <v>85</v>
      </c>
      <c r="B46" s="20">
        <v>39</v>
      </c>
      <c r="C46" s="62">
        <f>SUM(C43-C44-C45)</f>
        <v>91306</v>
      </c>
      <c r="D46" s="221">
        <f>SUM(D43-D44-D45)</f>
        <v>82606</v>
      </c>
      <c r="E46" s="62">
        <f t="shared" si="0"/>
        <v>81088.809946714042</v>
      </c>
      <c r="F46" s="221">
        <f>SUM(F43-F44-F45)</f>
        <v>82606</v>
      </c>
      <c r="G46" s="137">
        <f t="shared" si="1"/>
        <v>98.163341581379129</v>
      </c>
      <c r="H46" s="137">
        <v>105</v>
      </c>
      <c r="I46" s="112"/>
      <c r="J46" s="50"/>
      <c r="M46" s="72"/>
      <c r="N46" s="111"/>
    </row>
    <row r="47" spans="1:14" s="61" customFormat="1" ht="20.100000000000001" customHeight="1">
      <c r="A47" s="56" t="s">
        <v>25</v>
      </c>
      <c r="B47" s="57">
        <v>40</v>
      </c>
      <c r="C47" s="62">
        <v>96125</v>
      </c>
      <c r="D47" s="62">
        <v>72696</v>
      </c>
      <c r="E47" s="62">
        <f t="shared" si="0"/>
        <v>85368.561278863242</v>
      </c>
      <c r="F47" s="62">
        <v>72696</v>
      </c>
      <c r="G47" s="137">
        <f t="shared" si="1"/>
        <v>117.43226763351937</v>
      </c>
      <c r="H47" s="137">
        <v>116.88982986190585</v>
      </c>
      <c r="I47" s="70"/>
      <c r="J47" s="60"/>
      <c r="M47" s="72"/>
      <c r="N47" s="111"/>
    </row>
    <row r="48" spans="1:14" s="61" customFormat="1" ht="20.100000000000001" customHeight="1">
      <c r="A48" s="56" t="s">
        <v>86</v>
      </c>
      <c r="B48" s="57">
        <v>41</v>
      </c>
      <c r="C48" s="62">
        <v>23825</v>
      </c>
      <c r="D48" s="62">
        <v>17427</v>
      </c>
      <c r="E48" s="62">
        <f t="shared" si="0"/>
        <v>21158.969804618118</v>
      </c>
      <c r="F48" s="62">
        <v>17427</v>
      </c>
      <c r="G48" s="137">
        <f t="shared" si="1"/>
        <v>121.41487235105363</v>
      </c>
      <c r="H48" s="137">
        <v>116.88982986190584</v>
      </c>
      <c r="I48" s="70"/>
      <c r="J48" s="60"/>
      <c r="M48" s="72"/>
      <c r="N48" s="111"/>
    </row>
    <row r="49" spans="1:14" s="61" customFormat="1" ht="20.100000000000001" customHeight="1">
      <c r="A49" s="56" t="s">
        <v>26</v>
      </c>
      <c r="B49" s="57">
        <v>42</v>
      </c>
      <c r="C49" s="62">
        <v>15032</v>
      </c>
      <c r="D49" s="62">
        <v>11109</v>
      </c>
      <c r="E49" s="62">
        <f t="shared" si="0"/>
        <v>13349.911190053288</v>
      </c>
      <c r="F49" s="62">
        <v>11109</v>
      </c>
      <c r="G49" s="137">
        <f t="shared" si="1"/>
        <v>120.17203339682499</v>
      </c>
      <c r="H49" s="137">
        <v>116.88982986190585</v>
      </c>
      <c r="I49" s="70"/>
      <c r="J49" s="60"/>
      <c r="M49" s="72"/>
      <c r="N49" s="111"/>
    </row>
    <row r="50" spans="1:14" s="61" customFormat="1" ht="20.100000000000001" customHeight="1">
      <c r="A50" s="56" t="s">
        <v>87</v>
      </c>
      <c r="B50" s="57">
        <v>43</v>
      </c>
      <c r="C50" s="62">
        <v>182661</v>
      </c>
      <c r="D50" s="62">
        <v>134012</v>
      </c>
      <c r="E50" s="62">
        <f t="shared" si="0"/>
        <v>162221.13676731795</v>
      </c>
      <c r="F50" s="62">
        <v>134012</v>
      </c>
      <c r="G50" s="137">
        <f t="shared" si="1"/>
        <v>121.04970955385932</v>
      </c>
      <c r="H50" s="137">
        <v>116.88982986190585</v>
      </c>
      <c r="I50" s="70"/>
      <c r="J50" s="60"/>
      <c r="M50" s="72"/>
      <c r="N50" s="111"/>
    </row>
    <row r="51" spans="1:14" s="61" customFormat="1" ht="20.100000000000001" customHeight="1">
      <c r="A51" s="56" t="s">
        <v>27</v>
      </c>
      <c r="B51" s="57">
        <v>44</v>
      </c>
      <c r="C51" s="62">
        <v>199956</v>
      </c>
      <c r="D51" s="62">
        <v>147422</v>
      </c>
      <c r="E51" s="62">
        <f t="shared" si="0"/>
        <v>177580.81705150977</v>
      </c>
      <c r="F51" s="62">
        <v>147422</v>
      </c>
      <c r="G51" s="137">
        <f t="shared" si="1"/>
        <v>120.45747381768648</v>
      </c>
      <c r="H51" s="137">
        <v>116.88982986190585</v>
      </c>
      <c r="I51" s="70"/>
      <c r="J51" s="60"/>
      <c r="M51" s="72"/>
      <c r="N51" s="111"/>
    </row>
    <row r="52" spans="1:14" s="61" customFormat="1" ht="20.100000000000001" customHeight="1">
      <c r="A52" s="56" t="s">
        <v>88</v>
      </c>
      <c r="B52" s="57">
        <v>45</v>
      </c>
      <c r="C52" s="62">
        <v>189890</v>
      </c>
      <c r="D52" s="62">
        <v>136001</v>
      </c>
      <c r="E52" s="62">
        <f t="shared" si="0"/>
        <v>168641.20781527532</v>
      </c>
      <c r="F52" s="62">
        <v>136001</v>
      </c>
      <c r="G52" s="137">
        <f t="shared" si="1"/>
        <v>123.99997633493527</v>
      </c>
      <c r="H52" s="137">
        <v>116.88982986190585</v>
      </c>
      <c r="I52" s="70"/>
      <c r="J52" s="60"/>
      <c r="M52" s="72"/>
      <c r="N52" s="111"/>
    </row>
    <row r="53" spans="1:14" s="61" customFormat="1" ht="20.100000000000001" customHeight="1">
      <c r="A53" s="63" t="s">
        <v>28</v>
      </c>
      <c r="B53" s="64">
        <v>46</v>
      </c>
      <c r="C53" s="62">
        <v>120262</v>
      </c>
      <c r="D53" s="62">
        <v>86598</v>
      </c>
      <c r="E53" s="62">
        <f t="shared" si="0"/>
        <v>106804.61811722914</v>
      </c>
      <c r="F53" s="62">
        <v>86598</v>
      </c>
      <c r="G53" s="137">
        <f t="shared" si="1"/>
        <v>123.33381615883638</v>
      </c>
      <c r="H53" s="137">
        <v>116.88982986190585</v>
      </c>
      <c r="I53" s="112"/>
      <c r="J53" s="60"/>
      <c r="M53" s="72"/>
      <c r="N53" s="111"/>
    </row>
    <row r="54" spans="1:14" s="61" customFormat="1" ht="20.100000000000001" customHeight="1">
      <c r="A54" s="83" t="s">
        <v>89</v>
      </c>
      <c r="B54" s="65">
        <v>47</v>
      </c>
      <c r="C54" s="62">
        <v>485356</v>
      </c>
      <c r="D54" s="62">
        <v>351572</v>
      </c>
      <c r="E54" s="62">
        <f t="shared" si="0"/>
        <v>431044.40497335704</v>
      </c>
      <c r="F54" s="62">
        <v>351572</v>
      </c>
      <c r="G54" s="137">
        <f t="shared" si="1"/>
        <v>122.60487324740225</v>
      </c>
      <c r="H54" s="137">
        <v>116.88982986190585</v>
      </c>
      <c r="I54" s="70"/>
      <c r="J54" s="60"/>
      <c r="M54" s="72"/>
      <c r="N54" s="111"/>
    </row>
    <row r="55" spans="1:14" ht="20.100000000000001" customHeight="1">
      <c r="A55" s="83" t="s">
        <v>70</v>
      </c>
      <c r="B55" s="53">
        <v>48</v>
      </c>
      <c r="C55" s="55">
        <f>SUM(C9-C14)</f>
        <v>692650</v>
      </c>
      <c r="D55" s="55">
        <f>SUM(D9-D14)</f>
        <v>615655</v>
      </c>
      <c r="E55" s="62">
        <f>SUM(E9-E14)</f>
        <v>638095</v>
      </c>
      <c r="F55" s="55">
        <f>SUM(F9-F14)</f>
        <v>615655</v>
      </c>
      <c r="G55" s="137">
        <f t="shared" si="1"/>
        <v>103.6448985227116</v>
      </c>
      <c r="H55" s="137">
        <v>104.1</v>
      </c>
      <c r="J55" s="50"/>
      <c r="M55" s="72"/>
      <c r="N55" s="111"/>
    </row>
    <row r="56" spans="1:14" ht="20.100000000000001" customHeight="1">
      <c r="A56" s="83" t="s">
        <v>71</v>
      </c>
      <c r="B56" s="54">
        <v>49</v>
      </c>
      <c r="C56" s="55">
        <f>SUM(C15+C21-C17-C19)</f>
        <v>7606988</v>
      </c>
      <c r="D56" s="55">
        <v>6616334</v>
      </c>
      <c r="E56" s="62">
        <f>SUM(E15+E21-E17-E19)</f>
        <v>6755761.9893428069</v>
      </c>
      <c r="F56" s="55">
        <v>6616334</v>
      </c>
      <c r="G56" s="137">
        <f t="shared" si="1"/>
        <v>102.10732997068779</v>
      </c>
      <c r="H56" s="49">
        <v>108.5</v>
      </c>
      <c r="J56" s="50"/>
      <c r="M56" s="72"/>
      <c r="N56" s="111"/>
    </row>
    <row r="57" spans="1:14" ht="20.100000000000001" customHeight="1">
      <c r="A57" s="83" t="s">
        <v>69</v>
      </c>
      <c r="B57" s="54">
        <v>50</v>
      </c>
      <c r="C57" s="55">
        <f>SUM(C14+C17+C19+C22+C25+C32+C35+C38+C43+C47+C48+C49+C50+C51+C52+C53+C54)</f>
        <v>2668724</v>
      </c>
      <c r="D57" s="55">
        <f>SUM(D14+D17+D19+D22+D25+D32+D35+D38+D43+D47+D48+D49+D50+D51+D52+D53+D54)</f>
        <v>2013182</v>
      </c>
      <c r="E57" s="222">
        <v>2370920</v>
      </c>
      <c r="F57" s="55">
        <f>SUM(F14+F17+F19+F22+F25+F32+F35+F38+F43+F47+F48+F49+F50+F51+F52+F53+F54)</f>
        <v>2013182</v>
      </c>
      <c r="G57" s="137">
        <f t="shared" si="1"/>
        <v>117.76977938407953</v>
      </c>
      <c r="H57" s="49">
        <v>112.7</v>
      </c>
      <c r="J57" s="50"/>
      <c r="M57" s="72"/>
      <c r="N57" s="111"/>
    </row>
    <row r="59" spans="1:14" ht="20.100000000000001" customHeight="1">
      <c r="C59" s="110"/>
      <c r="D59" s="110"/>
      <c r="E59" s="110"/>
      <c r="F59" s="110"/>
    </row>
    <row r="62" spans="1:14" ht="20.100000000000001" customHeight="1">
      <c r="C62" s="24"/>
      <c r="D62" s="24"/>
      <c r="E62" s="24"/>
      <c r="F62" s="24"/>
      <c r="G62" s="113"/>
      <c r="H62" s="24"/>
    </row>
  </sheetData>
  <mergeCells count="10">
    <mergeCell ref="A1:H1"/>
    <mergeCell ref="A2:H2"/>
    <mergeCell ref="A4:A6"/>
    <mergeCell ref="C4:D4"/>
    <mergeCell ref="E4:H4"/>
    <mergeCell ref="C5:D5"/>
    <mergeCell ref="E5:F5"/>
    <mergeCell ref="G5:H5"/>
    <mergeCell ref="B4:B6"/>
    <mergeCell ref="A3:H3"/>
  </mergeCells>
  <phoneticPr fontId="3" type="noConversion"/>
  <pageMargins left="0" right="0" top="1.1811023622047245" bottom="1.1811023622047245" header="0.51181102362204722" footer="0.51181102362204722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theme="0"/>
  </sheetPr>
  <dimension ref="A1:H21"/>
  <sheetViews>
    <sheetView workbookViewId="0">
      <selection activeCell="C8" sqref="C8:C10"/>
    </sheetView>
  </sheetViews>
  <sheetFormatPr defaultColWidth="7.85546875" defaultRowHeight="12"/>
  <cols>
    <col min="1" max="1" width="31.28515625" customWidth="1"/>
    <col min="2" max="2" width="9.28515625" style="1" customWidth="1"/>
    <col min="3" max="6" width="9.28515625" customWidth="1"/>
    <col min="7" max="7" width="7.85546875" style="2" customWidth="1"/>
    <col min="8" max="251" width="7.85546875" customWidth="1"/>
  </cols>
  <sheetData>
    <row r="1" spans="1:8" ht="30" customHeight="1">
      <c r="A1" s="236" t="s">
        <v>161</v>
      </c>
      <c r="B1" s="237"/>
      <c r="C1" s="238"/>
      <c r="D1" s="238"/>
      <c r="E1" s="238"/>
      <c r="F1" s="238"/>
    </row>
    <row r="2" spans="1:8" s="7" customFormat="1">
      <c r="A2" s="229" t="s">
        <v>160</v>
      </c>
      <c r="B2" s="239"/>
      <c r="C2" s="240"/>
      <c r="D2" s="240"/>
      <c r="E2" s="240"/>
      <c r="F2" s="240"/>
      <c r="G2" s="78"/>
    </row>
    <row r="3" spans="1:8" ht="20.25" customHeight="1">
      <c r="A3" s="101" t="s">
        <v>154</v>
      </c>
      <c r="B3" s="79"/>
      <c r="C3" s="79"/>
      <c r="D3" s="79"/>
      <c r="E3" s="79"/>
      <c r="F3" s="79" t="s">
        <v>104</v>
      </c>
    </row>
    <row r="4" spans="1:8" ht="23.25" customHeight="1">
      <c r="A4" s="241" t="s">
        <v>0</v>
      </c>
      <c r="B4" s="245" t="s">
        <v>52</v>
      </c>
      <c r="C4" s="242" t="s">
        <v>101</v>
      </c>
      <c r="D4" s="243"/>
      <c r="E4" s="243" t="s">
        <v>30</v>
      </c>
      <c r="F4" s="244"/>
    </row>
    <row r="5" spans="1:8" ht="34.5" customHeight="1">
      <c r="A5" s="241"/>
      <c r="B5" s="243"/>
      <c r="C5" s="73" t="s">
        <v>7</v>
      </c>
      <c r="D5" s="73" t="s">
        <v>8</v>
      </c>
      <c r="E5" s="73" t="s">
        <v>7</v>
      </c>
      <c r="F5" s="76" t="s">
        <v>8</v>
      </c>
    </row>
    <row r="6" spans="1:8" ht="34.5" customHeight="1">
      <c r="A6" s="80" t="s">
        <v>53</v>
      </c>
      <c r="B6" s="74" t="s">
        <v>54</v>
      </c>
      <c r="C6" s="73">
        <v>1</v>
      </c>
      <c r="D6" s="73">
        <v>2</v>
      </c>
      <c r="E6" s="73">
        <v>3</v>
      </c>
      <c r="F6" s="76">
        <v>4</v>
      </c>
    </row>
    <row r="7" spans="1:8" ht="34.5" customHeight="1" thickBot="1">
      <c r="A7" s="81" t="s">
        <v>102</v>
      </c>
      <c r="B7" s="75">
        <v>1</v>
      </c>
      <c r="C7" s="181">
        <v>3131037.08</v>
      </c>
      <c r="D7" s="151">
        <v>2780880.4000000004</v>
      </c>
      <c r="E7" s="25">
        <v>100</v>
      </c>
      <c r="F7" s="25">
        <v>100</v>
      </c>
      <c r="G7" s="78"/>
      <c r="H7" s="7"/>
    </row>
    <row r="8" spans="1:8" ht="34.5" customHeight="1">
      <c r="A8" s="82" t="s">
        <v>10</v>
      </c>
      <c r="B8" s="75">
        <v>2</v>
      </c>
      <c r="C8" s="178">
        <v>426620</v>
      </c>
      <c r="D8" s="199">
        <v>384810</v>
      </c>
      <c r="E8" s="173">
        <f>AVERAGE(C8/C7*100)</f>
        <v>13.62551733178452</v>
      </c>
      <c r="F8" s="173">
        <v>13.8</v>
      </c>
      <c r="G8" s="94"/>
      <c r="H8" s="7"/>
    </row>
    <row r="9" spans="1:8" ht="34.5" customHeight="1">
      <c r="A9" s="82" t="s">
        <v>11</v>
      </c>
      <c r="B9" s="75">
        <v>3</v>
      </c>
      <c r="C9" s="179">
        <v>1435854</v>
      </c>
      <c r="D9" s="200">
        <v>1288488</v>
      </c>
      <c r="E9" s="173">
        <f>AVERAGE(C9/C7*100)</f>
        <v>45.858735087225476</v>
      </c>
      <c r="F9" s="173">
        <v>46.3</v>
      </c>
      <c r="G9" s="94"/>
      <c r="H9" s="7"/>
    </row>
    <row r="10" spans="1:8" ht="34.5" customHeight="1" thickBot="1">
      <c r="A10" s="82" t="s">
        <v>15</v>
      </c>
      <c r="B10" s="75">
        <v>4</v>
      </c>
      <c r="C10" s="180">
        <v>1268563.08</v>
      </c>
      <c r="D10" s="201">
        <v>1107582</v>
      </c>
      <c r="E10" s="173">
        <v>40.5</v>
      </c>
      <c r="F10" s="173">
        <v>39.9</v>
      </c>
      <c r="G10" s="94"/>
      <c r="H10" s="7"/>
    </row>
    <row r="11" spans="1:8" ht="34.5" customHeight="1">
      <c r="A11" s="82" t="s">
        <v>31</v>
      </c>
      <c r="B11" s="75">
        <v>5</v>
      </c>
      <c r="C11" s="25"/>
      <c r="D11" s="25"/>
      <c r="E11" s="25"/>
      <c r="F11" s="25"/>
      <c r="G11" s="78"/>
      <c r="H11" s="7"/>
    </row>
    <row r="12" spans="1:8" ht="34.5" customHeight="1">
      <c r="A12" s="81" t="s">
        <v>103</v>
      </c>
      <c r="B12" s="75">
        <v>6</v>
      </c>
      <c r="C12" s="182">
        <v>3131037.08</v>
      </c>
      <c r="D12" s="151">
        <v>2780880.4000000004</v>
      </c>
      <c r="E12" s="25">
        <v>100</v>
      </c>
      <c r="F12" s="25">
        <v>100</v>
      </c>
      <c r="G12" s="78"/>
      <c r="H12" s="7"/>
    </row>
    <row r="13" spans="1:8" ht="29.25" customHeight="1">
      <c r="A13" s="81" t="s">
        <v>106</v>
      </c>
      <c r="B13" s="75">
        <v>7</v>
      </c>
      <c r="C13" s="25">
        <v>41438</v>
      </c>
      <c r="D13" s="25">
        <v>37014</v>
      </c>
      <c r="E13" s="25"/>
      <c r="F13" s="77"/>
    </row>
    <row r="14" spans="1:8" ht="24" customHeight="1">
      <c r="A14" s="235"/>
      <c r="B14" s="235"/>
      <c r="C14" s="235"/>
      <c r="D14" s="235"/>
      <c r="E14" s="235"/>
      <c r="F14" s="235"/>
    </row>
    <row r="17" spans="3:4">
      <c r="C17" s="98"/>
      <c r="D17" s="51"/>
    </row>
    <row r="18" spans="3:4">
      <c r="C18" s="1"/>
      <c r="D18" s="99"/>
    </row>
    <row r="19" spans="3:4">
      <c r="C19" s="1"/>
      <c r="D19" s="99"/>
    </row>
    <row r="20" spans="3:4">
      <c r="C20" s="1"/>
      <c r="D20" s="99"/>
    </row>
    <row r="21" spans="3:4">
      <c r="C21" s="1"/>
      <c r="D21" s="99"/>
    </row>
  </sheetData>
  <mergeCells count="7">
    <mergeCell ref="A14:F14"/>
    <mergeCell ref="A1:F1"/>
    <mergeCell ref="A2:F2"/>
    <mergeCell ref="A4:A5"/>
    <mergeCell ref="C4:D4"/>
    <mergeCell ref="E4:F4"/>
    <mergeCell ref="B4:B5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landscape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tabColor theme="0"/>
  </sheetPr>
  <dimension ref="A1:L73"/>
  <sheetViews>
    <sheetView topLeftCell="A19" workbookViewId="0">
      <selection activeCell="C53" sqref="C53:C55"/>
    </sheetView>
  </sheetViews>
  <sheetFormatPr defaultColWidth="10.7109375" defaultRowHeight="20.100000000000001" customHeight="1"/>
  <cols>
    <col min="1" max="1" width="38.42578125" style="7" customWidth="1"/>
    <col min="2" max="2" width="6.28515625" style="11" customWidth="1"/>
    <col min="3" max="8" width="10.7109375" style="11" customWidth="1"/>
    <col min="9" max="12" width="0" style="7" hidden="1" customWidth="1"/>
    <col min="13" max="16384" width="10.7109375" style="7"/>
  </cols>
  <sheetData>
    <row r="1" spans="1:12" ht="39" customHeight="1">
      <c r="A1" s="228" t="s">
        <v>162</v>
      </c>
      <c r="B1" s="249"/>
      <c r="C1" s="240"/>
      <c r="D1" s="240"/>
      <c r="E1" s="240"/>
      <c r="F1" s="240"/>
      <c r="G1" s="240"/>
      <c r="H1" s="240"/>
    </row>
    <row r="2" spans="1:12" ht="20.100000000000001" customHeight="1">
      <c r="A2" s="256" t="s">
        <v>171</v>
      </c>
      <c r="B2" s="256"/>
      <c r="C2" s="256"/>
      <c r="D2" s="256"/>
      <c r="E2" s="256"/>
      <c r="F2" s="256"/>
      <c r="G2" s="256"/>
      <c r="H2" s="256"/>
    </row>
    <row r="3" spans="1:12" ht="20.100000000000001" customHeight="1">
      <c r="A3" s="250" t="s">
        <v>0</v>
      </c>
      <c r="B3" s="254" t="s">
        <v>76</v>
      </c>
      <c r="C3" s="251" t="s">
        <v>33</v>
      </c>
      <c r="D3" s="252" t="s">
        <v>34</v>
      </c>
      <c r="E3" s="253" t="s">
        <v>107</v>
      </c>
      <c r="F3" s="252" t="s">
        <v>3</v>
      </c>
      <c r="G3" s="252" t="s">
        <v>35</v>
      </c>
      <c r="H3" s="255" t="s">
        <v>36</v>
      </c>
    </row>
    <row r="4" spans="1:12" ht="20.100000000000001" customHeight="1">
      <c r="A4" s="250"/>
      <c r="B4" s="252"/>
      <c r="C4" s="251"/>
      <c r="D4" s="252"/>
      <c r="E4" s="119" t="s">
        <v>29</v>
      </c>
      <c r="F4" s="120" t="s">
        <v>37</v>
      </c>
      <c r="G4" s="252"/>
      <c r="H4" s="255"/>
    </row>
    <row r="5" spans="1:12" ht="20.100000000000001" customHeight="1">
      <c r="A5" s="121" t="s">
        <v>77</v>
      </c>
      <c r="B5" s="122" t="s">
        <v>78</v>
      </c>
      <c r="C5" s="120">
        <v>1</v>
      </c>
      <c r="D5" s="120">
        <v>2</v>
      </c>
      <c r="E5" s="120">
        <v>3</v>
      </c>
      <c r="F5" s="120">
        <v>4</v>
      </c>
      <c r="G5" s="120">
        <v>5</v>
      </c>
      <c r="H5" s="123">
        <v>6</v>
      </c>
    </row>
    <row r="6" spans="1:12" ht="20.100000000000001" customHeight="1">
      <c r="A6" s="125" t="s">
        <v>79</v>
      </c>
      <c r="B6" s="122">
        <v>1</v>
      </c>
      <c r="C6" s="176">
        <v>3131037.08</v>
      </c>
      <c r="D6" s="13">
        <f>SUM(D53+D54+D55)</f>
        <v>1745069.6427850656</v>
      </c>
      <c r="E6" s="227">
        <f>SUM(C6-D6-G6-H6)</f>
        <v>304606.00329486758</v>
      </c>
      <c r="F6" s="127">
        <v>-3256</v>
      </c>
      <c r="G6" s="13">
        <f>SUM(G53+G54+G55)</f>
        <v>301666.1254532208</v>
      </c>
      <c r="H6" s="109">
        <f>SUM(H53+H54+H55)</f>
        <v>779695.30846684601</v>
      </c>
      <c r="I6" s="78"/>
    </row>
    <row r="7" spans="1:12" ht="20.100000000000001" customHeight="1">
      <c r="A7" s="56" t="s">
        <v>93</v>
      </c>
      <c r="B7" s="122">
        <v>2</v>
      </c>
      <c r="C7" s="12">
        <v>432065</v>
      </c>
      <c r="D7" s="127">
        <v>371249</v>
      </c>
      <c r="E7" s="127">
        <f t="shared" ref="E7:E52" si="0">SUM(C7-D7-G7-H7)</f>
        <v>-5776.1254532207568</v>
      </c>
      <c r="F7" s="127">
        <v>-3256</v>
      </c>
      <c r="G7" s="13">
        <f>SUM(G8+G9+G10+G11+G12)</f>
        <v>29409.125453220757</v>
      </c>
      <c r="H7" s="109">
        <v>37183</v>
      </c>
      <c r="I7" s="78"/>
      <c r="J7" s="183">
        <v>0.86045694200351497</v>
      </c>
      <c r="K7" s="184">
        <v>6.8164150193065057E-2</v>
      </c>
      <c r="L7" s="185">
        <v>8.4730542762946906E-2</v>
      </c>
    </row>
    <row r="8" spans="1:12" ht="20.100000000000001" customHeight="1">
      <c r="A8" s="19" t="s">
        <v>94</v>
      </c>
      <c r="B8" s="122">
        <v>3</v>
      </c>
      <c r="C8" s="175">
        <v>201103</v>
      </c>
      <c r="D8" s="127">
        <f t="shared" ref="D8:D50" si="1">SUM(J8*C8)</f>
        <v>184597.17297920608</v>
      </c>
      <c r="E8" s="127">
        <f>SUM(C8-D8-G8-H8)</f>
        <v>-2520.1729792060796</v>
      </c>
      <c r="F8" s="127">
        <v>-214.01311857736346</v>
      </c>
      <c r="G8" s="13">
        <v>14651</v>
      </c>
      <c r="H8" s="108">
        <v>4375</v>
      </c>
      <c r="J8" s="183">
        <v>0.91792351670142203</v>
      </c>
      <c r="K8" s="184">
        <v>7.2851500406826059E-2</v>
      </c>
      <c r="L8" s="185">
        <v>2.1753070054908046E-2</v>
      </c>
    </row>
    <row r="9" spans="1:12" ht="20.100000000000001" customHeight="1">
      <c r="A9" s="19" t="s">
        <v>95</v>
      </c>
      <c r="B9" s="122">
        <v>4</v>
      </c>
      <c r="C9" s="175">
        <v>14537</v>
      </c>
      <c r="D9" s="127">
        <f t="shared" si="1"/>
        <v>12225.234531010859</v>
      </c>
      <c r="E9" s="127">
        <f t="shared" si="0"/>
        <v>-214.01311857736346</v>
      </c>
      <c r="F9" s="127">
        <v>-2616.8749771143084</v>
      </c>
      <c r="G9" s="13">
        <f t="shared" ref="G9:G12" si="2">SUM(K9*C9)</f>
        <v>966.23744625027336</v>
      </c>
      <c r="H9" s="108">
        <f t="shared" ref="H9:H48" si="3">SUM(L9*C9)</f>
        <v>1559.5411413162306</v>
      </c>
      <c r="J9" s="183">
        <v>0.84097368996428834</v>
      </c>
      <c r="K9" s="184">
        <v>6.6467458640040819E-2</v>
      </c>
      <c r="L9" s="185">
        <v>0.1072808104365571</v>
      </c>
    </row>
    <row r="10" spans="1:12" ht="20.100000000000001" customHeight="1">
      <c r="A10" s="19" t="s">
        <v>98</v>
      </c>
      <c r="B10" s="122">
        <v>5</v>
      </c>
      <c r="C10" s="175">
        <v>186433</v>
      </c>
      <c r="D10" s="127">
        <f t="shared" si="1"/>
        <v>150048.19787254816</v>
      </c>
      <c r="E10" s="127">
        <f t="shared" si="0"/>
        <v>-2616.8749771143084</v>
      </c>
      <c r="F10" s="127">
        <v>-358.31725794530621</v>
      </c>
      <c r="G10" s="13">
        <f t="shared" si="2"/>
        <v>11865.82136361972</v>
      </c>
      <c r="H10" s="108">
        <f t="shared" si="3"/>
        <v>27135.85574094643</v>
      </c>
      <c r="J10" s="183">
        <v>0.80483711506304234</v>
      </c>
      <c r="K10" s="184">
        <v>6.364657203188126E-2</v>
      </c>
      <c r="L10" s="185">
        <v>0.14555285674181304</v>
      </c>
    </row>
    <row r="11" spans="1:12" ht="20.100000000000001" customHeight="1">
      <c r="A11" s="19" t="s">
        <v>96</v>
      </c>
      <c r="B11" s="122">
        <v>6</v>
      </c>
      <c r="C11" s="175">
        <v>24547</v>
      </c>
      <c r="D11" s="127">
        <f t="shared" si="1"/>
        <v>20574.894447524021</v>
      </c>
      <c r="E11" s="127">
        <f t="shared" si="0"/>
        <v>-358.31725794530621</v>
      </c>
      <c r="F11" s="127">
        <v>-67.032290615540433</v>
      </c>
      <c r="G11" s="13">
        <f t="shared" si="2"/>
        <v>1627.1685606060605</v>
      </c>
      <c r="H11" s="108">
        <f t="shared" si="3"/>
        <v>2703.2542498152252</v>
      </c>
      <c r="J11" s="183">
        <v>0.83818366592756832</v>
      </c>
      <c r="K11" s="184">
        <v>6.6287878787878785E-2</v>
      </c>
      <c r="L11" s="185">
        <v>0.11012564671101256</v>
      </c>
    </row>
    <row r="12" spans="1:12" ht="20.100000000000001" customHeight="1">
      <c r="A12" s="19" t="s">
        <v>97</v>
      </c>
      <c r="B12" s="122">
        <v>7</v>
      </c>
      <c r="C12" s="175">
        <v>5445</v>
      </c>
      <c r="D12" s="127">
        <f t="shared" si="1"/>
        <v>3804.35721493441</v>
      </c>
      <c r="E12" s="127">
        <f t="shared" si="0"/>
        <v>-67.032290615540433</v>
      </c>
      <c r="F12" s="12"/>
      <c r="G12" s="13">
        <f t="shared" si="2"/>
        <v>298.89808274470232</v>
      </c>
      <c r="H12" s="108">
        <f t="shared" si="3"/>
        <v>1408.7769929364281</v>
      </c>
      <c r="J12" s="183">
        <v>0.69868819374369329</v>
      </c>
      <c r="K12" s="184">
        <v>5.4894046417759836E-2</v>
      </c>
      <c r="L12" s="185">
        <v>0.25872855701311809</v>
      </c>
    </row>
    <row r="13" spans="1:12" ht="20.100000000000001" customHeight="1">
      <c r="A13" s="56" t="s">
        <v>92</v>
      </c>
      <c r="B13" s="122">
        <v>8</v>
      </c>
      <c r="C13" s="176">
        <v>1234199</v>
      </c>
      <c r="D13" s="127">
        <f>SUM(D14+D16+D18)</f>
        <v>366341</v>
      </c>
      <c r="E13" s="127">
        <f t="shared" si="0"/>
        <v>196520</v>
      </c>
      <c r="F13" s="13"/>
      <c r="G13" s="13">
        <v>97908</v>
      </c>
      <c r="H13" s="109">
        <v>573430</v>
      </c>
      <c r="J13" s="183">
        <v>0.29682514329689957</v>
      </c>
      <c r="K13" s="184">
        <v>7.9329671805631691E-2</v>
      </c>
      <c r="L13" s="185">
        <v>0.4646168282651546</v>
      </c>
    </row>
    <row r="14" spans="1:12" ht="20.100000000000001" customHeight="1">
      <c r="A14" s="19" t="s">
        <v>12</v>
      </c>
      <c r="B14" s="122">
        <v>9</v>
      </c>
      <c r="C14" s="13">
        <v>6774</v>
      </c>
      <c r="D14" s="127">
        <v>2014</v>
      </c>
      <c r="E14" s="127">
        <f t="shared" si="0"/>
        <v>1089</v>
      </c>
      <c r="F14" s="13"/>
      <c r="G14" s="13">
        <v>536</v>
      </c>
      <c r="H14" s="108">
        <v>3135</v>
      </c>
      <c r="J14" s="183">
        <v>0.29728835978835977</v>
      </c>
      <c r="K14" s="184">
        <v>7.9199735449735451E-2</v>
      </c>
      <c r="L14" s="185">
        <v>0.46279761904761907</v>
      </c>
    </row>
    <row r="15" spans="1:12" ht="20.100000000000001" customHeight="1">
      <c r="A15" s="30" t="s">
        <v>90</v>
      </c>
      <c r="B15" s="122">
        <v>10</v>
      </c>
      <c r="C15" s="176">
        <v>740</v>
      </c>
      <c r="D15" s="127">
        <v>221</v>
      </c>
      <c r="E15" s="127">
        <f t="shared" si="0"/>
        <v>108</v>
      </c>
      <c r="F15" s="13"/>
      <c r="G15" s="13">
        <v>58</v>
      </c>
      <c r="H15" s="108">
        <v>353</v>
      </c>
      <c r="J15" s="183">
        <v>0.29803328290468989</v>
      </c>
      <c r="K15" s="184">
        <v>7.8668683812405452E-2</v>
      </c>
      <c r="L15" s="185">
        <v>0.46293494704992438</v>
      </c>
    </row>
    <row r="16" spans="1:12" ht="20.100000000000001" customHeight="1">
      <c r="A16" s="19" t="s">
        <v>13</v>
      </c>
      <c r="B16" s="122">
        <v>11</v>
      </c>
      <c r="C16" s="13">
        <v>1105198</v>
      </c>
      <c r="D16" s="127">
        <v>328050</v>
      </c>
      <c r="E16" s="127">
        <f t="shared" si="0"/>
        <v>175964</v>
      </c>
      <c r="F16" s="13"/>
      <c r="G16" s="13">
        <v>87678</v>
      </c>
      <c r="H16" s="108">
        <v>513506</v>
      </c>
      <c r="J16" s="183">
        <v>0.29682467615385705</v>
      </c>
      <c r="K16" s="184">
        <v>7.9332423935934107E-2</v>
      </c>
      <c r="L16" s="185">
        <v>0.46462775175477888</v>
      </c>
    </row>
    <row r="17" spans="1:12" ht="20.100000000000001" customHeight="1">
      <c r="A17" s="19" t="s">
        <v>91</v>
      </c>
      <c r="B17" s="122">
        <v>12</v>
      </c>
      <c r="C17" s="176">
        <v>327</v>
      </c>
      <c r="D17" s="127">
        <v>97</v>
      </c>
      <c r="E17" s="127">
        <f t="shared" si="0"/>
        <v>52</v>
      </c>
      <c r="F17" s="13"/>
      <c r="G17" s="13">
        <v>26</v>
      </c>
      <c r="H17" s="108">
        <v>152</v>
      </c>
      <c r="J17" s="183">
        <v>0.29665071770334928</v>
      </c>
      <c r="K17" s="184">
        <v>7.9630895420369108E-2</v>
      </c>
      <c r="L17" s="185">
        <v>0.46479835953520166</v>
      </c>
    </row>
    <row r="18" spans="1:12" ht="20.100000000000001" customHeight="1">
      <c r="A18" s="19" t="s">
        <v>99</v>
      </c>
      <c r="B18" s="122">
        <v>13</v>
      </c>
      <c r="C18" s="13">
        <f>SUM(C13-C14-C16)</f>
        <v>122227</v>
      </c>
      <c r="D18" s="127">
        <v>36277</v>
      </c>
      <c r="E18" s="127">
        <f t="shared" si="0"/>
        <v>19467</v>
      </c>
      <c r="F18" s="13"/>
      <c r="G18" s="13">
        <v>9694</v>
      </c>
      <c r="H18" s="108">
        <v>56789</v>
      </c>
      <c r="J18" s="183">
        <v>0.29680369481150232</v>
      </c>
      <c r="K18" s="184">
        <v>7.9311987977200668E-2</v>
      </c>
      <c r="L18" s="185">
        <v>0.46461888092663528</v>
      </c>
    </row>
    <row r="19" spans="1:12" ht="20.100000000000001" customHeight="1">
      <c r="A19" s="56" t="s">
        <v>14</v>
      </c>
      <c r="B19" s="122">
        <v>14</v>
      </c>
      <c r="C19" s="176">
        <v>202722</v>
      </c>
      <c r="D19" s="127">
        <v>141763</v>
      </c>
      <c r="E19" s="127">
        <f t="shared" si="0"/>
        <v>30259</v>
      </c>
      <c r="F19" s="13"/>
      <c r="G19" s="13">
        <v>3110</v>
      </c>
      <c r="H19" s="108">
        <v>27590</v>
      </c>
      <c r="J19" s="183">
        <v>0.69929588204052229</v>
      </c>
      <c r="K19" s="184">
        <v>1.5339149274059117E-2</v>
      </c>
      <c r="L19" s="185">
        <v>0.13609616810487624</v>
      </c>
    </row>
    <row r="20" spans="1:12" ht="20.100000000000001" customHeight="1">
      <c r="A20" s="56" t="s">
        <v>18</v>
      </c>
      <c r="B20" s="122">
        <v>15</v>
      </c>
      <c r="C20" s="174">
        <v>131186</v>
      </c>
      <c r="D20" s="127">
        <v>55096</v>
      </c>
      <c r="E20" s="127">
        <f>SUM(C20-D20-G20-H20)</f>
        <v>19837</v>
      </c>
      <c r="F20" s="13"/>
      <c r="G20" s="13">
        <v>3954</v>
      </c>
      <c r="H20" s="108">
        <v>52299</v>
      </c>
      <c r="J20" s="183">
        <v>0.41998219380663232</v>
      </c>
      <c r="K20" s="184">
        <v>3.0136949614874113E-2</v>
      </c>
      <c r="L20" s="185">
        <v>0.39866342505983299</v>
      </c>
    </row>
    <row r="21" spans="1:12" ht="20.100000000000001" customHeight="1">
      <c r="A21" s="19" t="s">
        <v>62</v>
      </c>
      <c r="B21" s="122">
        <v>16</v>
      </c>
      <c r="C21" s="176">
        <v>55273</v>
      </c>
      <c r="D21" s="127">
        <v>23215</v>
      </c>
      <c r="E21" s="127">
        <f t="shared" si="0"/>
        <v>8357</v>
      </c>
      <c r="F21" s="13"/>
      <c r="G21" s="13">
        <v>1665</v>
      </c>
      <c r="H21" s="108">
        <v>22036</v>
      </c>
      <c r="J21" s="183">
        <v>0.41999971201336256</v>
      </c>
      <c r="K21" s="184">
        <v>3.012340227413448E-2</v>
      </c>
      <c r="L21" s="185">
        <v>0.3986695017351195</v>
      </c>
    </row>
    <row r="22" spans="1:12" ht="20.100000000000001" customHeight="1">
      <c r="A22" s="19" t="s">
        <v>63</v>
      </c>
      <c r="B22" s="122">
        <v>17</v>
      </c>
      <c r="C22" s="176">
        <v>75913</v>
      </c>
      <c r="D22" s="127">
        <v>31881</v>
      </c>
      <c r="E22" s="127">
        <f t="shared" si="0"/>
        <v>11480</v>
      </c>
      <c r="F22" s="13"/>
      <c r="G22" s="13">
        <v>2289</v>
      </c>
      <c r="H22" s="108">
        <v>30263</v>
      </c>
      <c r="J22" s="183">
        <v>0.41996923076485937</v>
      </c>
      <c r="K22" s="184">
        <v>3.0146974313556091E-2</v>
      </c>
      <c r="L22" s="185">
        <v>0.39865892846969719</v>
      </c>
    </row>
    <row r="23" spans="1:12" ht="20.100000000000001" customHeight="1">
      <c r="A23" s="56" t="s">
        <v>16</v>
      </c>
      <c r="B23" s="122">
        <v>18</v>
      </c>
      <c r="C23" s="176">
        <v>126104.31</v>
      </c>
      <c r="D23" s="127">
        <v>72135</v>
      </c>
      <c r="E23" s="127">
        <f t="shared" si="0"/>
        <v>14417.309999999998</v>
      </c>
      <c r="F23" s="13"/>
      <c r="G23" s="13">
        <v>35837</v>
      </c>
      <c r="H23" s="108">
        <v>3715</v>
      </c>
      <c r="J23" s="183">
        <v>0.57202933209094387</v>
      </c>
      <c r="K23" s="184">
        <v>0.28419173492710209</v>
      </c>
      <c r="L23" s="185">
        <v>2.9457276302153574E-2</v>
      </c>
    </row>
    <row r="24" spans="1:12" ht="20.100000000000001" customHeight="1">
      <c r="A24" s="19" t="s">
        <v>57</v>
      </c>
      <c r="B24" s="122">
        <v>19</v>
      </c>
      <c r="C24" s="127"/>
      <c r="D24" s="127"/>
      <c r="E24" s="127">
        <f t="shared" si="0"/>
        <v>0</v>
      </c>
      <c r="F24" s="13"/>
      <c r="G24" s="13"/>
      <c r="H24" s="108"/>
      <c r="J24" s="183" t="e">
        <v>#DIV/0!</v>
      </c>
      <c r="K24" s="184" t="e">
        <v>#DIV/0!</v>
      </c>
      <c r="L24" s="185" t="e">
        <v>#DIV/0!</v>
      </c>
    </row>
    <row r="25" spans="1:12" ht="20.100000000000001" customHeight="1">
      <c r="A25" s="19" t="s">
        <v>58</v>
      </c>
      <c r="B25" s="122">
        <v>20</v>
      </c>
      <c r="C25" s="127">
        <v>111945</v>
      </c>
      <c r="D25" s="127">
        <v>63539</v>
      </c>
      <c r="E25" s="127">
        <f t="shared" si="0"/>
        <v>12942</v>
      </c>
      <c r="F25" s="13"/>
      <c r="G25" s="13">
        <v>31968</v>
      </c>
      <c r="H25" s="108">
        <v>3496</v>
      </c>
      <c r="J25" s="183">
        <v>0.56759286181580282</v>
      </c>
      <c r="K25" s="184">
        <v>0.28557279930217344</v>
      </c>
      <c r="L25" s="185">
        <v>3.1229555862470015E-2</v>
      </c>
    </row>
    <row r="26" spans="1:12" ht="20.100000000000001" customHeight="1">
      <c r="A26" s="19" t="s">
        <v>59</v>
      </c>
      <c r="B26" s="122">
        <v>21</v>
      </c>
      <c r="C26" s="127">
        <v>12489</v>
      </c>
      <c r="D26" s="127">
        <v>7109</v>
      </c>
      <c r="E26" s="127">
        <f t="shared" si="0"/>
        <v>1437</v>
      </c>
      <c r="F26" s="13"/>
      <c r="G26" s="13">
        <v>3552</v>
      </c>
      <c r="H26" s="108">
        <v>391</v>
      </c>
      <c r="J26" s="183">
        <v>0.56922951620785145</v>
      </c>
      <c r="K26" s="184">
        <v>0.284411141879785</v>
      </c>
      <c r="L26" s="185">
        <v>3.127545202801759E-2</v>
      </c>
    </row>
    <row r="27" spans="1:12" ht="20.100000000000001" customHeight="1">
      <c r="A27" s="19" t="s">
        <v>60</v>
      </c>
      <c r="B27" s="122">
        <v>22</v>
      </c>
      <c r="C27" s="127">
        <v>0</v>
      </c>
      <c r="D27" s="127"/>
      <c r="E27" s="127">
        <f t="shared" si="0"/>
        <v>0</v>
      </c>
      <c r="F27" s="13"/>
      <c r="G27" s="13"/>
      <c r="H27" s="108"/>
      <c r="J27" s="183" t="e">
        <v>#DIV/0!</v>
      </c>
      <c r="K27" s="184" t="e">
        <v>#DIV/0!</v>
      </c>
      <c r="L27" s="185" t="e">
        <v>#DIV/0!</v>
      </c>
    </row>
    <row r="28" spans="1:12" ht="20.100000000000001" customHeight="1">
      <c r="A28" s="19" t="s">
        <v>17</v>
      </c>
      <c r="B28" s="122">
        <v>23</v>
      </c>
      <c r="C28" s="127">
        <f>SUM(C23-C25-C26)</f>
        <v>1670.3099999999977</v>
      </c>
      <c r="D28" s="127">
        <v>1487</v>
      </c>
      <c r="E28" s="127">
        <f t="shared" si="0"/>
        <v>38.309999999997672</v>
      </c>
      <c r="F28" s="13"/>
      <c r="G28" s="13">
        <v>317</v>
      </c>
      <c r="H28" s="108">
        <v>-172</v>
      </c>
      <c r="J28" s="183">
        <v>0.8903775883069428</v>
      </c>
      <c r="K28" s="184">
        <v>0.1900121802679659</v>
      </c>
      <c r="L28" s="185">
        <v>-0.10292326431181487</v>
      </c>
    </row>
    <row r="29" spans="1:12" ht="20.100000000000001" customHeight="1">
      <c r="A29" s="19" t="s">
        <v>61</v>
      </c>
      <c r="B29" s="122">
        <v>24</v>
      </c>
      <c r="C29" s="127">
        <v>0</v>
      </c>
      <c r="D29" s="127"/>
      <c r="E29" s="127">
        <f t="shared" si="0"/>
        <v>0</v>
      </c>
      <c r="F29" s="13"/>
      <c r="G29" s="13"/>
      <c r="H29" s="108"/>
      <c r="J29" s="183" t="e">
        <v>#DIV/0!</v>
      </c>
      <c r="K29" s="184" t="e">
        <v>#DIV/0!</v>
      </c>
      <c r="L29" s="185" t="e">
        <v>#DIV/0!</v>
      </c>
    </row>
    <row r="30" spans="1:12" ht="20.100000000000001" customHeight="1">
      <c r="A30" s="56" t="s">
        <v>19</v>
      </c>
      <c r="B30" s="122">
        <v>25</v>
      </c>
      <c r="C30" s="174">
        <v>93142.74</v>
      </c>
      <c r="D30" s="127">
        <v>81629</v>
      </c>
      <c r="E30" s="127">
        <f t="shared" si="0"/>
        <v>5518.7400000000052</v>
      </c>
      <c r="F30" s="13"/>
      <c r="G30" s="13">
        <v>1595</v>
      </c>
      <c r="H30" s="108">
        <v>4400</v>
      </c>
      <c r="J30" s="183">
        <v>0.87638554362495369</v>
      </c>
      <c r="K30" s="184">
        <v>1.7131160535012884E-2</v>
      </c>
      <c r="L30" s="185">
        <v>4.72327248400898E-2</v>
      </c>
    </row>
    <row r="31" spans="1:12" ht="20.100000000000001" customHeight="1">
      <c r="A31" s="19" t="s">
        <v>64</v>
      </c>
      <c r="B31" s="122">
        <v>26</v>
      </c>
      <c r="C31" s="176">
        <v>8572.92</v>
      </c>
      <c r="D31" s="127">
        <v>7512</v>
      </c>
      <c r="E31" s="127">
        <f t="shared" si="0"/>
        <v>509.92000000000007</v>
      </c>
      <c r="F31" s="13"/>
      <c r="G31" s="13">
        <v>146</v>
      </c>
      <c r="H31" s="108">
        <v>405</v>
      </c>
      <c r="J31" s="183">
        <v>0.87627825618945099</v>
      </c>
      <c r="K31" s="184">
        <v>1.7059434107335077E-2</v>
      </c>
      <c r="L31" s="185">
        <v>4.7213785944948482E-2</v>
      </c>
    </row>
    <row r="32" spans="1:12" ht="20.100000000000001" customHeight="1">
      <c r="A32" s="19" t="s">
        <v>65</v>
      </c>
      <c r="B32" s="122">
        <v>27</v>
      </c>
      <c r="C32" s="176">
        <v>84569.82</v>
      </c>
      <c r="D32" s="127">
        <v>74117</v>
      </c>
      <c r="E32" s="127">
        <f t="shared" si="0"/>
        <v>5008.820000000007</v>
      </c>
      <c r="F32" s="13"/>
      <c r="G32" s="13">
        <v>1449</v>
      </c>
      <c r="H32" s="108">
        <v>3995</v>
      </c>
      <c r="J32" s="183">
        <v>0.87639703441407546</v>
      </c>
      <c r="K32" s="184">
        <v>1.7138842639175894E-2</v>
      </c>
      <c r="L32" s="185">
        <v>4.7234753249560592E-2</v>
      </c>
    </row>
    <row r="33" spans="1:12" s="128" customFormat="1" ht="20.100000000000001" customHeight="1">
      <c r="A33" s="56" t="s">
        <v>80</v>
      </c>
      <c r="B33" s="122">
        <v>28</v>
      </c>
      <c r="C33" s="12">
        <v>43303</v>
      </c>
      <c r="D33" s="127">
        <v>7578</v>
      </c>
      <c r="E33" s="127">
        <f t="shared" si="0"/>
        <v>2448</v>
      </c>
      <c r="F33" s="13"/>
      <c r="G33" s="13">
        <v>19042</v>
      </c>
      <c r="H33" s="108">
        <v>14235</v>
      </c>
      <c r="J33" s="183">
        <v>0.17500908303289456</v>
      </c>
      <c r="K33" s="184">
        <v>0.43973058327045078</v>
      </c>
      <c r="L33" s="185">
        <v>0.32872194740225258</v>
      </c>
    </row>
    <row r="34" spans="1:12" ht="20.100000000000001" customHeight="1">
      <c r="A34" s="19" t="s">
        <v>81</v>
      </c>
      <c r="B34" s="122">
        <v>29</v>
      </c>
      <c r="C34" s="13">
        <v>39525</v>
      </c>
      <c r="D34" s="127">
        <f t="shared" si="1"/>
        <v>6069.3185645610702</v>
      </c>
      <c r="E34" s="127">
        <f t="shared" si="0"/>
        <v>2003.681435438928</v>
      </c>
      <c r="F34" s="13"/>
      <c r="G34" s="13">
        <v>18548</v>
      </c>
      <c r="H34" s="108">
        <v>12904</v>
      </c>
      <c r="J34" s="183">
        <v>0.1535564469212162</v>
      </c>
      <c r="K34" s="184">
        <v>0.4692734009002113</v>
      </c>
      <c r="L34" s="185">
        <v>0.32646437429192565</v>
      </c>
    </row>
    <row r="35" spans="1:12" ht="20.100000000000001" customHeight="1">
      <c r="A35" s="19" t="s">
        <v>82</v>
      </c>
      <c r="B35" s="122">
        <v>30</v>
      </c>
      <c r="C35" s="13">
        <f>SUM(C33-C34)</f>
        <v>3778</v>
      </c>
      <c r="D35" s="127">
        <f t="shared" si="1"/>
        <v>1509.0217809096732</v>
      </c>
      <c r="E35" s="127">
        <f t="shared" si="0"/>
        <v>443.978219090327</v>
      </c>
      <c r="F35" s="127"/>
      <c r="G35" s="13">
        <v>494</v>
      </c>
      <c r="H35" s="108">
        <v>1331</v>
      </c>
      <c r="I35" s="78"/>
      <c r="J35" s="183">
        <v>0.39942344650864831</v>
      </c>
      <c r="K35" s="184">
        <v>0.13068545803971812</v>
      </c>
      <c r="L35" s="185">
        <v>0.35233824471492631</v>
      </c>
    </row>
    <row r="36" spans="1:12" ht="20.100000000000001" customHeight="1">
      <c r="A36" s="56" t="s">
        <v>20</v>
      </c>
      <c r="B36" s="122">
        <v>31</v>
      </c>
      <c r="C36" s="176">
        <v>50221.7</v>
      </c>
      <c r="D36" s="127">
        <v>26127</v>
      </c>
      <c r="E36" s="127">
        <f t="shared" si="0"/>
        <v>7101.6999999999971</v>
      </c>
      <c r="F36" s="13"/>
      <c r="G36" s="13">
        <v>3049</v>
      </c>
      <c r="H36" s="108">
        <v>13944</v>
      </c>
      <c r="J36" s="183">
        <v>0.52021148762316749</v>
      </c>
      <c r="K36" s="184">
        <v>6.0706560922855084E-2</v>
      </c>
      <c r="L36" s="185">
        <v>0.27764960346070655</v>
      </c>
    </row>
    <row r="37" spans="1:12" ht="20.100000000000001" customHeight="1">
      <c r="A37" s="19" t="s">
        <v>83</v>
      </c>
      <c r="B37" s="122">
        <v>32</v>
      </c>
      <c r="C37" s="13">
        <v>33411</v>
      </c>
      <c r="D37" s="127">
        <v>22387</v>
      </c>
      <c r="E37" s="127">
        <f t="shared" si="0"/>
        <v>6015</v>
      </c>
      <c r="F37" s="13"/>
      <c r="G37" s="13">
        <v>2672</v>
      </c>
      <c r="H37" s="108">
        <v>2337</v>
      </c>
      <c r="J37" s="183">
        <v>0.67003829203092258</v>
      </c>
      <c r="K37" s="184">
        <v>7.9979770247814469E-2</v>
      </c>
      <c r="L37" s="185">
        <v>6.9937143269994936E-2</v>
      </c>
    </row>
    <row r="38" spans="1:12" ht="20.100000000000001" customHeight="1">
      <c r="A38" s="19" t="s">
        <v>100</v>
      </c>
      <c r="B38" s="122">
        <v>33</v>
      </c>
      <c r="C38" s="13"/>
      <c r="D38" s="127"/>
      <c r="E38" s="127">
        <f t="shared" si="0"/>
        <v>0</v>
      </c>
      <c r="F38" s="13"/>
      <c r="G38" s="13"/>
      <c r="H38" s="108"/>
      <c r="J38" s="183" t="e">
        <v>#DIV/0!</v>
      </c>
      <c r="K38" s="184" t="e">
        <v>#DIV/0!</v>
      </c>
      <c r="L38" s="185" t="e">
        <v>#DIV/0!</v>
      </c>
    </row>
    <row r="39" spans="1:12" ht="20.100000000000001" customHeight="1">
      <c r="A39" s="19" t="s">
        <v>21</v>
      </c>
      <c r="B39" s="122">
        <v>34</v>
      </c>
      <c r="C39" s="13">
        <v>4080</v>
      </c>
      <c r="D39" s="127">
        <v>2079</v>
      </c>
      <c r="E39" s="127">
        <f t="shared" si="0"/>
        <v>533</v>
      </c>
      <c r="F39" s="13"/>
      <c r="G39" s="13">
        <v>202</v>
      </c>
      <c r="H39" s="108">
        <v>1266</v>
      </c>
      <c r="J39" s="183">
        <v>0.5094674556213018</v>
      </c>
      <c r="K39" s="184">
        <v>4.940828402366864E-2</v>
      </c>
      <c r="L39" s="185">
        <v>0.3103550295857988</v>
      </c>
    </row>
    <row r="40" spans="1:12" ht="20.100000000000001" customHeight="1">
      <c r="A40" s="19" t="s">
        <v>84</v>
      </c>
      <c r="B40" s="122">
        <v>35</v>
      </c>
      <c r="C40" s="13">
        <f>SUM(C36-C37-C39)</f>
        <v>12730.699999999997</v>
      </c>
      <c r="D40" s="127">
        <v>1661</v>
      </c>
      <c r="E40" s="127">
        <f t="shared" si="0"/>
        <v>553.69999999999709</v>
      </c>
      <c r="F40" s="127"/>
      <c r="G40" s="13">
        <v>175</v>
      </c>
      <c r="H40" s="108">
        <v>10341</v>
      </c>
      <c r="I40" s="78"/>
      <c r="J40" s="183">
        <v>0.13045127038301099</v>
      </c>
      <c r="K40" s="184">
        <v>1.3746681835419036E-2</v>
      </c>
      <c r="L40" s="185">
        <v>0.8122866894197952</v>
      </c>
    </row>
    <row r="41" spans="1:12" ht="20.100000000000001" customHeight="1">
      <c r="A41" s="56" t="s">
        <v>22</v>
      </c>
      <c r="B41" s="122">
        <v>36</v>
      </c>
      <c r="C41" s="174">
        <v>103107.37</v>
      </c>
      <c r="D41" s="127">
        <v>10580</v>
      </c>
      <c r="E41" s="127">
        <f t="shared" si="0"/>
        <v>10593.369999999995</v>
      </c>
      <c r="F41" s="13"/>
      <c r="G41" s="13">
        <v>66654</v>
      </c>
      <c r="H41" s="108">
        <v>15280</v>
      </c>
      <c r="J41" s="183">
        <v>0.10260841279199788</v>
      </c>
      <c r="K41" s="184">
        <v>0.64645129810722346</v>
      </c>
      <c r="L41" s="185">
        <v>0.14818956228271699</v>
      </c>
    </row>
    <row r="42" spans="1:12" ht="20.100000000000001" customHeight="1">
      <c r="A42" s="19" t="s">
        <v>23</v>
      </c>
      <c r="B42" s="122">
        <v>37</v>
      </c>
      <c r="C42" s="13">
        <v>34673</v>
      </c>
      <c r="D42" s="127">
        <v>3557</v>
      </c>
      <c r="E42" s="127">
        <f t="shared" si="0"/>
        <v>3563</v>
      </c>
      <c r="F42" s="13"/>
      <c r="G42" s="13">
        <v>22414</v>
      </c>
      <c r="H42" s="108">
        <v>5139</v>
      </c>
      <c r="J42" s="183">
        <v>0.10259665669115202</v>
      </c>
      <c r="K42" s="184">
        <v>0.64644357788458628</v>
      </c>
      <c r="L42" s="185">
        <v>0.1482119645718086</v>
      </c>
    </row>
    <row r="43" spans="1:12" ht="20.100000000000001" customHeight="1">
      <c r="A43" s="19" t="s">
        <v>24</v>
      </c>
      <c r="B43" s="122">
        <v>38</v>
      </c>
      <c r="C43" s="13">
        <v>2027</v>
      </c>
      <c r="D43" s="127">
        <v>209</v>
      </c>
      <c r="E43" s="127">
        <f t="shared" si="0"/>
        <v>207</v>
      </c>
      <c r="F43" s="13"/>
      <c r="G43" s="13">
        <v>1311</v>
      </c>
      <c r="H43" s="108">
        <v>300</v>
      </c>
      <c r="J43" s="183">
        <v>0.10289555325749741</v>
      </c>
      <c r="K43" s="184">
        <v>0.64684591520165458</v>
      </c>
      <c r="L43" s="185">
        <v>0.14788004136504654</v>
      </c>
    </row>
    <row r="44" spans="1:12" ht="20.100000000000001" customHeight="1">
      <c r="A44" s="19" t="s">
        <v>85</v>
      </c>
      <c r="B44" s="122">
        <v>39</v>
      </c>
      <c r="C44" s="129">
        <f>SUM(C41-C42-C43)</f>
        <v>66407.37</v>
      </c>
      <c r="D44" s="127">
        <v>6814</v>
      </c>
      <c r="E44" s="127">
        <f t="shared" si="0"/>
        <v>6823.3699999999953</v>
      </c>
      <c r="F44" s="127"/>
      <c r="G44" s="13">
        <v>42929</v>
      </c>
      <c r="H44" s="108">
        <v>9841</v>
      </c>
      <c r="J44" s="183">
        <v>0.10260578607616913</v>
      </c>
      <c r="K44" s="184">
        <v>0.64644328351141911</v>
      </c>
      <c r="L44" s="185">
        <v>0.14818731356239839</v>
      </c>
    </row>
    <row r="45" spans="1:12" ht="20.100000000000001" customHeight="1">
      <c r="A45" s="56" t="s">
        <v>25</v>
      </c>
      <c r="B45" s="122">
        <v>40</v>
      </c>
      <c r="C45" s="130">
        <v>44080</v>
      </c>
      <c r="D45" s="127">
        <v>37194</v>
      </c>
      <c r="E45" s="127">
        <f t="shared" si="0"/>
        <v>2594</v>
      </c>
      <c r="F45" s="13"/>
      <c r="G45" s="13">
        <v>1178</v>
      </c>
      <c r="H45" s="108">
        <v>3114</v>
      </c>
      <c r="J45" s="183">
        <v>0.84378002910249017</v>
      </c>
      <c r="K45" s="184">
        <v>2.6713889575268376E-2</v>
      </c>
      <c r="L45" s="185">
        <v>7.064217664662438E-2</v>
      </c>
    </row>
    <row r="46" spans="1:12" ht="20.100000000000001" customHeight="1">
      <c r="A46" s="56" t="s">
        <v>86</v>
      </c>
      <c r="B46" s="122">
        <v>41</v>
      </c>
      <c r="C46" s="130">
        <v>11922</v>
      </c>
      <c r="D46" s="127">
        <v>9418</v>
      </c>
      <c r="E46" s="127">
        <f t="shared" si="0"/>
        <v>890</v>
      </c>
      <c r="F46" s="13"/>
      <c r="G46" s="13">
        <v>700</v>
      </c>
      <c r="H46" s="108">
        <v>914</v>
      </c>
      <c r="J46" s="183">
        <v>0.78997056136432853</v>
      </c>
      <c r="K46" s="184">
        <v>5.8674246269414275E-2</v>
      </c>
      <c r="L46" s="185">
        <v>7.6641965282712415E-2</v>
      </c>
    </row>
    <row r="47" spans="1:12" ht="20.100000000000001" customHeight="1">
      <c r="A47" s="56" t="s">
        <v>26</v>
      </c>
      <c r="B47" s="122">
        <v>42</v>
      </c>
      <c r="C47" s="130">
        <v>7361</v>
      </c>
      <c r="D47" s="127">
        <v>5518</v>
      </c>
      <c r="E47" s="127">
        <f t="shared" si="0"/>
        <v>162</v>
      </c>
      <c r="F47" s="13"/>
      <c r="G47" s="13">
        <v>459</v>
      </c>
      <c r="H47" s="108">
        <v>1222</v>
      </c>
      <c r="I47" s="90">
        <f>SUM(C6-C7-C13-C19-C20-C23-C30-C36-C41)</f>
        <v>758288.96000000008</v>
      </c>
      <c r="J47" s="183">
        <v>0.74958895100295952</v>
      </c>
      <c r="K47" s="184">
        <v>6.23150279513318E-2</v>
      </c>
      <c r="L47" s="185">
        <v>0.16606379480434066</v>
      </c>
    </row>
    <row r="48" spans="1:12" ht="20.100000000000001" customHeight="1">
      <c r="A48" s="56" t="s">
        <v>87</v>
      </c>
      <c r="B48" s="122">
        <v>43</v>
      </c>
      <c r="C48" s="130">
        <v>103487</v>
      </c>
      <c r="D48" s="127">
        <v>90703</v>
      </c>
      <c r="E48" s="127">
        <f t="shared" si="0"/>
        <v>8226.6915331540167</v>
      </c>
      <c r="F48" s="13"/>
      <c r="G48" s="13">
        <v>405</v>
      </c>
      <c r="H48" s="108">
        <f t="shared" si="3"/>
        <v>4152.3084668459833</v>
      </c>
      <c r="I48" s="177">
        <v>751975.63</v>
      </c>
      <c r="J48" s="183">
        <v>0.87647058823529411</v>
      </c>
      <c r="K48" s="184">
        <v>3.91767044790083E-3</v>
      </c>
      <c r="L48" s="185">
        <v>4.0123962109694773E-2</v>
      </c>
    </row>
    <row r="49" spans="1:12" ht="20.100000000000001" customHeight="1">
      <c r="A49" s="56" t="s">
        <v>27</v>
      </c>
      <c r="B49" s="122">
        <v>44</v>
      </c>
      <c r="C49" s="130">
        <v>131463</v>
      </c>
      <c r="D49" s="127">
        <v>113928</v>
      </c>
      <c r="E49" s="127">
        <f t="shared" si="0"/>
        <v>438</v>
      </c>
      <c r="F49" s="13"/>
      <c r="G49" s="13">
        <v>14925</v>
      </c>
      <c r="H49" s="108">
        <v>2172</v>
      </c>
      <c r="J49" s="183">
        <v>0.86661572735809111</v>
      </c>
      <c r="K49" s="184">
        <v>0.11352714819656436</v>
      </c>
      <c r="L49" s="185">
        <v>1.652458895660339E-2</v>
      </c>
    </row>
    <row r="50" spans="1:12" ht="20.100000000000001" customHeight="1">
      <c r="A50" s="56" t="s">
        <v>88</v>
      </c>
      <c r="B50" s="122">
        <v>45</v>
      </c>
      <c r="C50" s="130">
        <v>68254</v>
      </c>
      <c r="D50" s="127">
        <f t="shared" si="1"/>
        <v>59649.181658598856</v>
      </c>
      <c r="E50" s="127">
        <f t="shared" si="0"/>
        <v>259.8183414011437</v>
      </c>
      <c r="F50" s="13"/>
      <c r="G50" s="13">
        <v>4979</v>
      </c>
      <c r="H50" s="108">
        <v>3366</v>
      </c>
      <c r="J50" s="183">
        <v>0.87392946433320917</v>
      </c>
      <c r="K50" s="184">
        <v>7.2947142578505944E-2</v>
      </c>
      <c r="L50" s="185">
        <v>4.9311133570934626E-2</v>
      </c>
    </row>
    <row r="51" spans="1:12" ht="20.100000000000001" customHeight="1">
      <c r="A51" s="63" t="s">
        <v>28</v>
      </c>
      <c r="B51" s="122">
        <v>46</v>
      </c>
      <c r="C51" s="130">
        <v>75172</v>
      </c>
      <c r="D51" s="127">
        <v>43902</v>
      </c>
      <c r="E51" s="127">
        <f t="shared" si="0"/>
        <v>10603</v>
      </c>
      <c r="F51" s="13"/>
      <c r="G51" s="13">
        <v>3846</v>
      </c>
      <c r="H51" s="108">
        <v>16821</v>
      </c>
      <c r="J51" s="183">
        <v>0.58402292558843416</v>
      </c>
      <c r="K51" s="184">
        <v>5.1163988794796667E-2</v>
      </c>
      <c r="L51" s="185">
        <v>0.22376597868435458</v>
      </c>
    </row>
    <row r="52" spans="1:12" s="124" customFormat="1" ht="20.100000000000001" customHeight="1" thickBot="1">
      <c r="A52" s="83" t="s">
        <v>89</v>
      </c>
      <c r="B52" s="122">
        <v>47</v>
      </c>
      <c r="C52" s="13">
        <v>273247</v>
      </c>
      <c r="D52" s="127">
        <v>252260</v>
      </c>
      <c r="E52" s="127">
        <f t="shared" si="0"/>
        <v>513</v>
      </c>
      <c r="F52" s="13"/>
      <c r="G52" s="13">
        <v>14616</v>
      </c>
      <c r="H52" s="108">
        <v>5858</v>
      </c>
      <c r="J52" s="183">
        <v>0.92319071662680485</v>
      </c>
      <c r="K52" s="184">
        <v>5.3490123128709363E-2</v>
      </c>
      <c r="L52" s="185">
        <v>2.1436796881920454E-2</v>
      </c>
    </row>
    <row r="53" spans="1:12" ht="20.100000000000001" customHeight="1">
      <c r="A53" s="83" t="s">
        <v>70</v>
      </c>
      <c r="B53" s="122">
        <v>48</v>
      </c>
      <c r="C53" s="152">
        <f>SUM(C7-C12)</f>
        <v>426620</v>
      </c>
      <c r="D53" s="127">
        <f>SUM(D7-D12)</f>
        <v>367444.64278506557</v>
      </c>
      <c r="E53" s="127">
        <f>SUM(E7-E12)</f>
        <v>-5709.0931626052161</v>
      </c>
      <c r="F53" s="127">
        <v>-3256</v>
      </c>
      <c r="G53" s="13">
        <f>SUM(G7-G12)</f>
        <v>29110.227370476056</v>
      </c>
      <c r="H53" s="108">
        <f>SUM(H7-H12)</f>
        <v>35774.223007063571</v>
      </c>
      <c r="I53" s="78"/>
      <c r="J53" s="183">
        <v>0.86253995478287981</v>
      </c>
      <c r="K53" s="184">
        <v>6.8335022478625815E-2</v>
      </c>
      <c r="L53" s="185">
        <v>8.2490060029625015E-2</v>
      </c>
    </row>
    <row r="54" spans="1:12" ht="20.100000000000001" customHeight="1">
      <c r="A54" s="83" t="s">
        <v>71</v>
      </c>
      <c r="B54" s="122">
        <v>49</v>
      </c>
      <c r="C54" s="153">
        <f>SUM(C13-C15-C17+C19)</f>
        <v>1435854</v>
      </c>
      <c r="D54" s="127">
        <f>SUM(D13+D19-D15-D17)</f>
        <v>507786</v>
      </c>
      <c r="E54" s="127">
        <f>SUM(E13+E19-E15-E17)</f>
        <v>226619</v>
      </c>
      <c r="F54" s="127"/>
      <c r="G54" s="127">
        <f t="shared" ref="G54:H54" si="4">SUM(G13+G19-G15-G17)</f>
        <v>100934</v>
      </c>
      <c r="H54" s="127">
        <f t="shared" si="4"/>
        <v>600515</v>
      </c>
      <c r="I54" s="78"/>
      <c r="J54" s="183">
        <v>0.35622528110467461</v>
      </c>
      <c r="K54" s="184">
        <v>6.9885012510787839E-2</v>
      </c>
      <c r="L54" s="185">
        <v>0.41613115527657224</v>
      </c>
    </row>
    <row r="55" spans="1:12" ht="20.100000000000001" customHeight="1" thickBot="1">
      <c r="A55" s="83" t="s">
        <v>69</v>
      </c>
      <c r="B55" s="122">
        <v>50</v>
      </c>
      <c r="C55" s="154">
        <f>SUM(C6-C53-C54)</f>
        <v>1268563.08</v>
      </c>
      <c r="D55" s="127">
        <v>869839</v>
      </c>
      <c r="E55" s="127">
        <f t="shared" ref="E55:H55" si="5">SUM(E12+E15+E17+E20+E23+E30+E33+E36+E41+E45+E46+E47+E48+E49+E50+E51+E52)</f>
        <v>83695.597583939612</v>
      </c>
      <c r="F55" s="127"/>
      <c r="G55" s="127">
        <f>SUM(G12+G15+G17+G20+G23+G30+G33+G36+G41+G45+G46+G47+G48+G49+G50+G51+G52)</f>
        <v>171621.89808274471</v>
      </c>
      <c r="H55" s="127">
        <f t="shared" si="5"/>
        <v>143406.08545978239</v>
      </c>
      <c r="I55" s="78"/>
      <c r="J55" s="183">
        <v>0.67394468310247002</v>
      </c>
      <c r="K55" s="184">
        <v>0.14154708184134449</v>
      </c>
      <c r="L55" s="185">
        <v>0.11598870331948334</v>
      </c>
    </row>
    <row r="56" spans="1:12" ht="20.100000000000001" customHeight="1">
      <c r="C56" s="106"/>
      <c r="D56" s="87"/>
      <c r="E56" s="87"/>
      <c r="F56" s="126"/>
    </row>
    <row r="57" spans="1:12" ht="20.100000000000001" customHeight="1">
      <c r="A57" s="132"/>
      <c r="B57" s="133"/>
      <c r="C57" s="133"/>
      <c r="D57" s="133"/>
      <c r="E57" s="133"/>
      <c r="F57" s="133"/>
      <c r="G57" s="133"/>
      <c r="H57" s="133"/>
    </row>
    <row r="58" spans="1:12" ht="20.100000000000001" customHeight="1">
      <c r="A58" s="248"/>
      <c r="B58" s="248"/>
      <c r="C58" s="248"/>
      <c r="D58" s="248"/>
      <c r="E58" s="248"/>
      <c r="F58" s="248"/>
      <c r="G58" s="248"/>
      <c r="H58" s="248"/>
    </row>
    <row r="59" spans="1:12" ht="20.100000000000001" customHeight="1">
      <c r="A59" s="134"/>
      <c r="B59" s="133"/>
      <c r="C59" s="133"/>
      <c r="D59" s="133"/>
      <c r="E59" s="133"/>
      <c r="F59" s="133"/>
      <c r="G59" s="133"/>
      <c r="H59" s="133"/>
    </row>
    <row r="60" spans="1:12" ht="20.100000000000001" customHeight="1">
      <c r="A60" s="128"/>
      <c r="B60" s="133"/>
      <c r="C60" s="133"/>
      <c r="D60" s="133"/>
      <c r="E60" s="133"/>
      <c r="F60" s="133"/>
      <c r="G60" s="133"/>
      <c r="H60" s="133"/>
    </row>
    <row r="61" spans="1:12" ht="20.100000000000001" customHeight="1">
      <c r="A61" s="128"/>
      <c r="B61" s="133"/>
      <c r="C61" s="133"/>
      <c r="D61" s="133"/>
      <c r="E61" s="133"/>
      <c r="F61" s="133"/>
      <c r="G61" s="133"/>
      <c r="H61" s="133"/>
    </row>
    <row r="62" spans="1:12" ht="39" customHeight="1">
      <c r="A62" s="246"/>
      <c r="B62" s="247"/>
      <c r="C62" s="247"/>
      <c r="D62" s="247"/>
      <c r="E62" s="247"/>
      <c r="F62" s="247"/>
      <c r="G62" s="247"/>
      <c r="H62" s="247"/>
    </row>
    <row r="63" spans="1:12" ht="20.100000000000001" customHeight="1">
      <c r="A63" s="135"/>
      <c r="B63" s="133"/>
      <c r="C63" s="133"/>
      <c r="D63" s="133"/>
      <c r="E63" s="133"/>
      <c r="F63" s="133"/>
      <c r="G63" s="133"/>
      <c r="H63" s="133"/>
    </row>
    <row r="65" spans="1:8" ht="20.100000000000001" customHeight="1">
      <c r="C65" s="14"/>
      <c r="D65" s="15"/>
    </row>
    <row r="66" spans="1:8" ht="20.100000000000001" customHeight="1">
      <c r="D66" s="8"/>
    </row>
    <row r="67" spans="1:8" ht="20.100000000000001" customHeight="1">
      <c r="D67" s="8"/>
    </row>
    <row r="68" spans="1:8" ht="20.100000000000001" customHeight="1">
      <c r="D68" s="8"/>
    </row>
    <row r="69" spans="1:8" ht="20.100000000000001" customHeight="1">
      <c r="D69" s="8"/>
    </row>
    <row r="70" spans="1:8" ht="20.100000000000001" customHeight="1">
      <c r="C70" s="7"/>
      <c r="D70" s="7"/>
    </row>
    <row r="71" spans="1:8" ht="20.100000000000001" customHeight="1">
      <c r="A71" s="15"/>
      <c r="C71" s="48"/>
      <c r="D71" s="48"/>
      <c r="E71" s="48"/>
      <c r="F71" s="48"/>
      <c r="G71" s="48"/>
      <c r="H71" s="48"/>
    </row>
    <row r="72" spans="1:8" ht="20.100000000000001" customHeight="1">
      <c r="C72" s="107"/>
      <c r="E72" s="106"/>
    </row>
    <row r="73" spans="1:8" ht="20.100000000000001" customHeight="1">
      <c r="C73" s="106"/>
    </row>
  </sheetData>
  <mergeCells count="11">
    <mergeCell ref="A62:H62"/>
    <mergeCell ref="A58:H58"/>
    <mergeCell ref="A1:H1"/>
    <mergeCell ref="A3:A4"/>
    <mergeCell ref="C3:C4"/>
    <mergeCell ref="D3:D4"/>
    <mergeCell ref="E3:F3"/>
    <mergeCell ref="G3:G4"/>
    <mergeCell ref="B3:B4"/>
    <mergeCell ref="H3:H4"/>
    <mergeCell ref="A2:H2"/>
  </mergeCells>
  <phoneticPr fontId="3" type="noConversion"/>
  <pageMargins left="0.19685039370078741" right="0.19685039370078741" top="0.39370078740157483" bottom="0.39370078740157483" header="0.51181102362204722" footer="0.51181102362204722"/>
  <pageSetup paperSize="9" orientation="portrait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>
    <tabColor theme="0"/>
  </sheetPr>
  <dimension ref="A1:M69"/>
  <sheetViews>
    <sheetView tabSelected="1" topLeftCell="A40" workbookViewId="0">
      <selection activeCell="C52" sqref="C52"/>
    </sheetView>
  </sheetViews>
  <sheetFormatPr defaultColWidth="7.85546875" defaultRowHeight="20.100000000000001" customHeight="1"/>
  <cols>
    <col min="1" max="1" width="38.140625" style="15" customWidth="1"/>
    <col min="2" max="6" width="12.7109375" style="14" customWidth="1"/>
    <col min="7" max="255" width="12.7109375" style="15" customWidth="1"/>
    <col min="256" max="16384" width="7.85546875" style="15"/>
  </cols>
  <sheetData>
    <row r="1" spans="1:9" ht="20.100000000000001" customHeight="1">
      <c r="A1" s="228" t="s">
        <v>163</v>
      </c>
      <c r="B1" s="228"/>
      <c r="C1" s="229"/>
      <c r="D1" s="229"/>
      <c r="E1" s="229"/>
      <c r="F1" s="229"/>
    </row>
    <row r="2" spans="1:9" ht="20.100000000000001" customHeight="1">
      <c r="A2" s="102" t="s">
        <v>155</v>
      </c>
      <c r="B2" s="114"/>
      <c r="C2" s="115" t="s">
        <v>160</v>
      </c>
      <c r="D2" s="115"/>
      <c r="E2" s="115"/>
      <c r="F2" s="115" t="s">
        <v>105</v>
      </c>
    </row>
    <row r="3" spans="1:9" ht="20.100000000000001" customHeight="1">
      <c r="A3" s="231" t="s">
        <v>0</v>
      </c>
      <c r="B3" s="232" t="s">
        <v>52</v>
      </c>
      <c r="C3" s="232" t="s">
        <v>5</v>
      </c>
      <c r="D3" s="232" t="s">
        <v>3</v>
      </c>
      <c r="E3" s="232" t="s">
        <v>6</v>
      </c>
      <c r="F3" s="233" t="s">
        <v>3</v>
      </c>
    </row>
    <row r="4" spans="1:9" ht="20.100000000000001" customHeight="1">
      <c r="A4" s="231"/>
      <c r="B4" s="232"/>
      <c r="C4" s="117" t="s">
        <v>7</v>
      </c>
      <c r="D4" s="117" t="s">
        <v>8</v>
      </c>
      <c r="E4" s="191" t="s">
        <v>7</v>
      </c>
      <c r="F4" s="118" t="s">
        <v>8</v>
      </c>
    </row>
    <row r="5" spans="1:9" ht="20.100000000000001" customHeight="1">
      <c r="A5" s="116" t="s">
        <v>53</v>
      </c>
      <c r="B5" s="116" t="s">
        <v>54</v>
      </c>
      <c r="C5" s="117">
        <v>1</v>
      </c>
      <c r="D5" s="117">
        <v>2</v>
      </c>
      <c r="E5" s="117">
        <v>3</v>
      </c>
      <c r="F5" s="118">
        <v>4</v>
      </c>
    </row>
    <row r="6" spans="1:9" ht="20.100000000000001" customHeight="1">
      <c r="A6" s="136" t="s">
        <v>66</v>
      </c>
      <c r="B6" s="20">
        <v>1</v>
      </c>
      <c r="C6" s="204">
        <v>3008432.87</v>
      </c>
      <c r="D6" s="192">
        <v>2780880</v>
      </c>
      <c r="E6" s="137">
        <f>AVERAGE(C6/D6*100)</f>
        <v>108.18276480826215</v>
      </c>
      <c r="F6" s="163">
        <v>109</v>
      </c>
      <c r="G6" s="52"/>
      <c r="H6" s="138"/>
    </row>
    <row r="7" spans="1:9" ht="20.100000000000001" customHeight="1">
      <c r="A7" s="56" t="s">
        <v>93</v>
      </c>
      <c r="B7" s="20">
        <v>2</v>
      </c>
      <c r="C7" s="151">
        <v>404186</v>
      </c>
      <c r="D7" s="192">
        <v>389765</v>
      </c>
      <c r="E7" s="137">
        <f t="shared" ref="E7:E55" si="0">AVERAGE(C7/D7*100)</f>
        <v>103.69992174771978</v>
      </c>
      <c r="F7" s="164">
        <v>104.2</v>
      </c>
      <c r="G7" s="52"/>
      <c r="H7" s="138"/>
    </row>
    <row r="8" spans="1:9" ht="20.100000000000001" customHeight="1">
      <c r="A8" s="19" t="s">
        <v>94</v>
      </c>
      <c r="B8" s="20">
        <v>3</v>
      </c>
      <c r="C8" s="131">
        <v>193183</v>
      </c>
      <c r="D8" s="197">
        <v>185583</v>
      </c>
      <c r="E8" s="137">
        <f t="shared" si="0"/>
        <v>104.09520268559081</v>
      </c>
      <c r="F8" s="165">
        <v>104.9</v>
      </c>
      <c r="G8" s="52"/>
      <c r="H8" s="138"/>
    </row>
    <row r="9" spans="1:9" ht="20.100000000000001" customHeight="1">
      <c r="A9" s="19" t="s">
        <v>95</v>
      </c>
      <c r="B9" s="20">
        <v>4</v>
      </c>
      <c r="C9" s="131">
        <v>15048</v>
      </c>
      <c r="D9" s="197">
        <v>13721</v>
      </c>
      <c r="E9" s="137">
        <f t="shared" si="0"/>
        <v>109.67130675606734</v>
      </c>
      <c r="F9" s="165">
        <v>99.7</v>
      </c>
      <c r="G9" s="52"/>
      <c r="H9" s="138"/>
    </row>
    <row r="10" spans="1:9" ht="20.100000000000001" customHeight="1">
      <c r="A10" s="19" t="s">
        <v>98</v>
      </c>
      <c r="B10" s="20">
        <v>5</v>
      </c>
      <c r="C10" s="131">
        <v>167626</v>
      </c>
      <c r="D10" s="197">
        <v>163858</v>
      </c>
      <c r="E10" s="137">
        <f t="shared" si="0"/>
        <v>102.29955205116626</v>
      </c>
      <c r="F10" s="166">
        <v>103.2</v>
      </c>
      <c r="G10" s="50"/>
      <c r="H10" s="138"/>
    </row>
    <row r="11" spans="1:9" ht="20.100000000000001" customHeight="1">
      <c r="A11" s="19" t="s">
        <v>96</v>
      </c>
      <c r="B11" s="20">
        <v>6</v>
      </c>
      <c r="C11" s="131">
        <v>22980</v>
      </c>
      <c r="D11" s="197">
        <v>21648</v>
      </c>
      <c r="E11" s="137">
        <f t="shared" si="0"/>
        <v>106.1529933481153</v>
      </c>
      <c r="F11" s="165">
        <v>108.7</v>
      </c>
      <c r="G11" s="52"/>
      <c r="H11" s="138"/>
    </row>
    <row r="12" spans="1:9" ht="20.100000000000001" customHeight="1">
      <c r="A12" s="19" t="s">
        <v>97</v>
      </c>
      <c r="B12" s="20">
        <v>7</v>
      </c>
      <c r="C12" s="131">
        <v>5349</v>
      </c>
      <c r="D12" s="197">
        <v>4955</v>
      </c>
      <c r="E12" s="137">
        <f t="shared" si="0"/>
        <v>107.95156407669022</v>
      </c>
      <c r="F12" s="165">
        <v>100.3</v>
      </c>
      <c r="G12" s="52"/>
      <c r="H12" s="138"/>
    </row>
    <row r="13" spans="1:9" ht="20.100000000000001" customHeight="1">
      <c r="A13" s="56" t="s">
        <v>92</v>
      </c>
      <c r="B13" s="20">
        <v>8</v>
      </c>
      <c r="C13" s="205">
        <v>1175427</v>
      </c>
      <c r="D13" s="192">
        <v>1101908</v>
      </c>
      <c r="E13" s="137">
        <f t="shared" si="0"/>
        <v>106.67197261477367</v>
      </c>
      <c r="F13" s="186">
        <v>125.9045941658633</v>
      </c>
      <c r="G13" s="50"/>
      <c r="H13" s="138"/>
      <c r="I13" s="50"/>
    </row>
    <row r="14" spans="1:9" ht="20.100000000000001" customHeight="1">
      <c r="A14" s="19" t="s">
        <v>12</v>
      </c>
      <c r="B14" s="20">
        <v>9</v>
      </c>
      <c r="C14" s="131">
        <v>6451</v>
      </c>
      <c r="D14" s="193">
        <v>6048</v>
      </c>
      <c r="E14" s="137">
        <f t="shared" si="0"/>
        <v>106.66335978835978</v>
      </c>
      <c r="F14" s="187">
        <v>125.87201397052054</v>
      </c>
      <c r="G14" s="52"/>
      <c r="H14" s="138"/>
    </row>
    <row r="15" spans="1:9" ht="20.100000000000001" customHeight="1">
      <c r="A15" s="30" t="s">
        <v>90</v>
      </c>
      <c r="B15" s="20">
        <v>10</v>
      </c>
      <c r="C15" s="206">
        <v>666</v>
      </c>
      <c r="D15" s="203">
        <v>661</v>
      </c>
      <c r="E15" s="137">
        <f t="shared" si="0"/>
        <v>100.75642965204237</v>
      </c>
      <c r="F15" s="187">
        <v>107</v>
      </c>
      <c r="G15" s="52"/>
      <c r="H15" s="138"/>
    </row>
    <row r="16" spans="1:9" ht="20.100000000000001" customHeight="1">
      <c r="A16" s="19" t="s">
        <v>13</v>
      </c>
      <c r="B16" s="20">
        <v>11</v>
      </c>
      <c r="C16" s="131">
        <v>1052570</v>
      </c>
      <c r="D16" s="193">
        <v>986734</v>
      </c>
      <c r="E16" s="137">
        <f t="shared" si="0"/>
        <v>106.67211224098895</v>
      </c>
      <c r="F16" s="187">
        <v>125.90781434692902</v>
      </c>
      <c r="G16" s="52"/>
      <c r="H16" s="138"/>
    </row>
    <row r="17" spans="1:8" ht="20.100000000000001" customHeight="1">
      <c r="A17" s="19" t="s">
        <v>91</v>
      </c>
      <c r="B17" s="20">
        <v>12</v>
      </c>
      <c r="C17" s="207">
        <v>2947</v>
      </c>
      <c r="D17" s="203">
        <v>2926</v>
      </c>
      <c r="E17" s="137">
        <f t="shared" si="0"/>
        <v>100.71770334928229</v>
      </c>
      <c r="F17" s="188">
        <v>107.1</v>
      </c>
      <c r="G17" s="52"/>
      <c r="H17" s="138"/>
    </row>
    <row r="18" spans="1:8" ht="20.100000000000001" customHeight="1">
      <c r="A18" s="19" t="s">
        <v>99</v>
      </c>
      <c r="B18" s="20">
        <v>13</v>
      </c>
      <c r="C18" s="139">
        <f>SUM(C13-C14-C16)</f>
        <v>116406</v>
      </c>
      <c r="D18" s="193">
        <v>109126</v>
      </c>
      <c r="E18" s="137">
        <f t="shared" si="0"/>
        <v>106.67118743470849</v>
      </c>
      <c r="F18" s="187">
        <v>125.87728942659137</v>
      </c>
      <c r="G18" s="52"/>
      <c r="H18" s="138"/>
    </row>
    <row r="19" spans="1:8" ht="20.100000000000001" customHeight="1">
      <c r="A19" s="56" t="s">
        <v>14</v>
      </c>
      <c r="B19" s="20">
        <v>14</v>
      </c>
      <c r="C19" s="208">
        <v>201312</v>
      </c>
      <c r="D19" s="192">
        <v>190167</v>
      </c>
      <c r="E19" s="137">
        <f t="shared" si="0"/>
        <v>105.86063828108978</v>
      </c>
      <c r="F19" s="189">
        <v>132.77247630712</v>
      </c>
      <c r="G19" s="52"/>
      <c r="H19" s="138"/>
    </row>
    <row r="20" spans="1:8" ht="20.100000000000001" customHeight="1">
      <c r="A20" s="56" t="s">
        <v>18</v>
      </c>
      <c r="B20" s="20">
        <v>15</v>
      </c>
      <c r="C20" s="210">
        <v>130209.90000000001</v>
      </c>
      <c r="D20" s="198">
        <v>122474.24000000001</v>
      </c>
      <c r="E20" s="137">
        <f t="shared" si="0"/>
        <v>106.31615268647514</v>
      </c>
      <c r="F20" s="189">
        <v>127.95952088332261</v>
      </c>
      <c r="G20" s="50"/>
      <c r="H20" s="138"/>
    </row>
    <row r="21" spans="1:8" ht="20.100000000000001" customHeight="1">
      <c r="A21" s="19" t="s">
        <v>62</v>
      </c>
      <c r="B21" s="20">
        <v>16</v>
      </c>
      <c r="C21" s="209">
        <v>54861.66</v>
      </c>
      <c r="D21" s="198">
        <v>52085.75</v>
      </c>
      <c r="E21" s="137">
        <f t="shared" si="0"/>
        <v>105.32949991120412</v>
      </c>
      <c r="F21" s="189">
        <v>127.03270437360668</v>
      </c>
      <c r="G21" s="52"/>
      <c r="H21" s="138"/>
    </row>
    <row r="22" spans="1:8" ht="20.100000000000001" customHeight="1">
      <c r="A22" s="19" t="s">
        <v>63</v>
      </c>
      <c r="B22" s="20">
        <v>17</v>
      </c>
      <c r="C22" s="209">
        <v>75348.240000000005</v>
      </c>
      <c r="D22" s="198">
        <v>70388.490000000005</v>
      </c>
      <c r="E22" s="137">
        <f t="shared" si="0"/>
        <v>107.04625145389537</v>
      </c>
      <c r="F22" s="189">
        <v>128.64289708698379</v>
      </c>
      <c r="G22" s="50"/>
      <c r="H22" s="138"/>
    </row>
    <row r="23" spans="1:8" ht="20.100000000000001" customHeight="1">
      <c r="A23" s="56" t="s">
        <v>16</v>
      </c>
      <c r="B23" s="20">
        <v>18</v>
      </c>
      <c r="C23" s="209">
        <v>125339.74</v>
      </c>
      <c r="D23" s="198">
        <v>123976.16</v>
      </c>
      <c r="E23" s="137">
        <f t="shared" si="0"/>
        <v>101.09987274972868</v>
      </c>
      <c r="F23" s="189">
        <v>113.7089025346931</v>
      </c>
      <c r="G23" s="50"/>
      <c r="H23" s="138"/>
    </row>
    <row r="24" spans="1:8" ht="20.100000000000001" customHeight="1">
      <c r="A24" s="19" t="s">
        <v>57</v>
      </c>
      <c r="B24" s="20">
        <v>19</v>
      </c>
      <c r="C24" s="131"/>
      <c r="D24" s="194"/>
      <c r="E24" s="137"/>
      <c r="F24" s="189">
        <v>0</v>
      </c>
      <c r="G24" s="52"/>
      <c r="H24" s="138"/>
    </row>
    <row r="25" spans="1:8" ht="20.100000000000001" customHeight="1">
      <c r="A25" s="19" t="s">
        <v>58</v>
      </c>
      <c r="B25" s="20">
        <v>20</v>
      </c>
      <c r="C25" s="131">
        <v>111277</v>
      </c>
      <c r="D25" s="194">
        <v>110056</v>
      </c>
      <c r="E25" s="137">
        <f t="shared" si="0"/>
        <v>101.10943519662716</v>
      </c>
      <c r="F25" s="189">
        <v>113.66808246968851</v>
      </c>
      <c r="G25" s="52"/>
      <c r="H25" s="138"/>
    </row>
    <row r="26" spans="1:8" ht="20.100000000000001" customHeight="1">
      <c r="A26" s="19" t="s">
        <v>59</v>
      </c>
      <c r="B26" s="20">
        <v>21</v>
      </c>
      <c r="C26" s="131">
        <v>12414</v>
      </c>
      <c r="D26" s="194">
        <v>12278</v>
      </c>
      <c r="E26" s="137">
        <f t="shared" si="0"/>
        <v>101.10767225932562</v>
      </c>
      <c r="F26" s="189">
        <v>113.66731662383525</v>
      </c>
      <c r="G26" s="52"/>
      <c r="H26" s="138"/>
    </row>
    <row r="27" spans="1:8" ht="20.100000000000001" customHeight="1">
      <c r="A27" s="19" t="s">
        <v>60</v>
      </c>
      <c r="B27" s="20">
        <v>22</v>
      </c>
      <c r="C27" s="131">
        <v>0</v>
      </c>
      <c r="D27" s="194">
        <v>0</v>
      </c>
      <c r="E27" s="137">
        <v>0</v>
      </c>
      <c r="F27" s="188">
        <v>0</v>
      </c>
      <c r="G27" s="52"/>
      <c r="H27" s="138"/>
    </row>
    <row r="28" spans="1:8" ht="20.100000000000001" customHeight="1">
      <c r="A28" s="19" t="s">
        <v>17</v>
      </c>
      <c r="B28" s="20">
        <v>23</v>
      </c>
      <c r="C28" s="131">
        <f>SUM(C23-C25-C26)</f>
        <v>1648.7400000000052</v>
      </c>
      <c r="D28" s="194">
        <v>1642</v>
      </c>
      <c r="E28" s="137">
        <f t="shared" si="0"/>
        <v>100.410475030451</v>
      </c>
      <c r="F28" s="189">
        <v>108.2</v>
      </c>
      <c r="G28" s="52"/>
      <c r="H28" s="138"/>
    </row>
    <row r="29" spans="1:8" ht="20.100000000000001" customHeight="1">
      <c r="A29" s="19" t="s">
        <v>61</v>
      </c>
      <c r="B29" s="20">
        <v>24</v>
      </c>
      <c r="C29" s="131">
        <v>0</v>
      </c>
      <c r="D29" s="194">
        <v>0</v>
      </c>
      <c r="E29" s="137">
        <v>0</v>
      </c>
      <c r="F29" s="188">
        <v>0</v>
      </c>
      <c r="G29" s="52"/>
      <c r="H29" s="138"/>
    </row>
    <row r="30" spans="1:8" ht="20.100000000000001" customHeight="1">
      <c r="A30" s="56" t="s">
        <v>19</v>
      </c>
      <c r="B30" s="20">
        <v>25</v>
      </c>
      <c r="C30" s="212">
        <v>91976</v>
      </c>
      <c r="D30" s="198">
        <v>86042.04</v>
      </c>
      <c r="E30" s="137">
        <f t="shared" si="0"/>
        <v>106.89658218238434</v>
      </c>
      <c r="F30" s="189">
        <v>142.90259558343632</v>
      </c>
      <c r="G30" s="52"/>
      <c r="H30" s="138"/>
    </row>
    <row r="31" spans="1:8" ht="20.100000000000001" customHeight="1">
      <c r="A31" s="19" t="s">
        <v>64</v>
      </c>
      <c r="B31" s="20">
        <v>26</v>
      </c>
      <c r="C31" s="211">
        <v>8628</v>
      </c>
      <c r="D31" s="198">
        <v>8323.84</v>
      </c>
      <c r="E31" s="137">
        <f t="shared" si="0"/>
        <v>103.65408273104721</v>
      </c>
      <c r="F31" s="189">
        <v>97.44213431295438</v>
      </c>
      <c r="G31" s="52"/>
      <c r="H31" s="138"/>
    </row>
    <row r="32" spans="1:8" ht="20.100000000000001" customHeight="1">
      <c r="A32" s="19" t="s">
        <v>65</v>
      </c>
      <c r="B32" s="20">
        <v>27</v>
      </c>
      <c r="C32" s="211">
        <v>83348</v>
      </c>
      <c r="D32" s="198">
        <v>77718.2</v>
      </c>
      <c r="E32" s="137">
        <f t="shared" si="0"/>
        <v>107.24386308483727</v>
      </c>
      <c r="F32" s="189">
        <v>149.99643498313802</v>
      </c>
      <c r="G32" s="52"/>
      <c r="H32" s="138"/>
    </row>
    <row r="33" spans="1:8" ht="20.100000000000001" customHeight="1">
      <c r="A33" s="56" t="s">
        <v>80</v>
      </c>
      <c r="B33" s="20">
        <v>28</v>
      </c>
      <c r="C33" s="131">
        <v>42042</v>
      </c>
      <c r="D33" s="192">
        <v>35781</v>
      </c>
      <c r="E33" s="137">
        <f t="shared" si="0"/>
        <v>117.49811352393729</v>
      </c>
      <c r="F33" s="190">
        <v>141.94116831450148</v>
      </c>
      <c r="G33" s="52"/>
      <c r="H33" s="138"/>
    </row>
    <row r="34" spans="1:8" ht="20.100000000000001" customHeight="1">
      <c r="A34" s="19" t="s">
        <v>81</v>
      </c>
      <c r="B34" s="20">
        <v>29</v>
      </c>
      <c r="C34" s="131">
        <v>38374</v>
      </c>
      <c r="D34" s="193">
        <v>32659</v>
      </c>
      <c r="E34" s="137">
        <f t="shared" si="0"/>
        <v>117.49900486848955</v>
      </c>
      <c r="F34" s="190">
        <v>141.8363894206185</v>
      </c>
      <c r="G34" s="52"/>
      <c r="H34" s="138"/>
    </row>
    <row r="35" spans="1:8" ht="20.100000000000001" customHeight="1">
      <c r="A35" s="19" t="s">
        <v>61</v>
      </c>
      <c r="B35" s="20">
        <v>30</v>
      </c>
      <c r="C35" s="131">
        <f>SUM(C33-C34)</f>
        <v>3668</v>
      </c>
      <c r="D35" s="193">
        <v>3122</v>
      </c>
      <c r="E35" s="137">
        <f t="shared" si="0"/>
        <v>117.48878923766817</v>
      </c>
      <c r="F35" s="190">
        <v>143.04670696789697</v>
      </c>
      <c r="G35" s="52"/>
      <c r="H35" s="138"/>
    </row>
    <row r="36" spans="1:8" ht="20.100000000000001" customHeight="1">
      <c r="A36" s="56" t="s">
        <v>20</v>
      </c>
      <c r="B36" s="20">
        <v>31</v>
      </c>
      <c r="C36" s="213">
        <v>49650.720000000001</v>
      </c>
      <c r="D36" s="192">
        <v>41610</v>
      </c>
      <c r="E36" s="137">
        <f t="shared" si="0"/>
        <v>119.32400865176641</v>
      </c>
      <c r="F36" s="189">
        <v>153.91737411505102</v>
      </c>
      <c r="G36" s="52"/>
      <c r="H36" s="138"/>
    </row>
    <row r="37" spans="1:8" ht="20.100000000000001" customHeight="1">
      <c r="A37" s="19" t="s">
        <v>83</v>
      </c>
      <c r="B37" s="20">
        <v>32</v>
      </c>
      <c r="C37" s="131">
        <v>33031</v>
      </c>
      <c r="D37" s="193">
        <v>27682</v>
      </c>
      <c r="E37" s="137">
        <f t="shared" si="0"/>
        <v>119.32302579293403</v>
      </c>
      <c r="F37" s="189">
        <v>156.30877192982456</v>
      </c>
      <c r="G37" s="52"/>
      <c r="H37" s="138"/>
    </row>
    <row r="38" spans="1:8" ht="20.100000000000001" customHeight="1">
      <c r="A38" s="19" t="s">
        <v>100</v>
      </c>
      <c r="B38" s="20">
        <v>33</v>
      </c>
      <c r="C38" s="131"/>
      <c r="D38" s="193"/>
      <c r="E38" s="137"/>
      <c r="F38" s="188"/>
      <c r="G38" s="50"/>
      <c r="H38" s="138"/>
    </row>
    <row r="39" spans="1:8" ht="20.100000000000001" customHeight="1">
      <c r="A39" s="19" t="s">
        <v>21</v>
      </c>
      <c r="B39" s="20">
        <v>34</v>
      </c>
      <c r="C39" s="131">
        <v>4033</v>
      </c>
      <c r="D39" s="193">
        <v>3380</v>
      </c>
      <c r="E39" s="137">
        <f t="shared" si="0"/>
        <v>119.31952662721895</v>
      </c>
      <c r="F39" s="189">
        <v>154.33167230357108</v>
      </c>
      <c r="G39" s="50"/>
      <c r="H39" s="138"/>
    </row>
    <row r="40" spans="1:8" ht="20.100000000000001" customHeight="1">
      <c r="A40" s="19" t="s">
        <v>84</v>
      </c>
      <c r="B40" s="20">
        <v>35</v>
      </c>
      <c r="C40" s="131">
        <f>SUM(C36-C37-C39)</f>
        <v>12586.720000000001</v>
      </c>
      <c r="D40" s="193">
        <v>10548</v>
      </c>
      <c r="E40" s="137">
        <f t="shared" si="0"/>
        <v>119.32802427000379</v>
      </c>
      <c r="F40" s="189">
        <v>147.85357498960371</v>
      </c>
      <c r="G40" s="52"/>
      <c r="H40" s="138"/>
    </row>
    <row r="41" spans="1:8" ht="20.100000000000001" customHeight="1">
      <c r="A41" s="56" t="s">
        <v>22</v>
      </c>
      <c r="B41" s="20">
        <v>36</v>
      </c>
      <c r="C41" s="214">
        <v>100408.86</v>
      </c>
      <c r="D41" s="192">
        <v>98374</v>
      </c>
      <c r="E41" s="137">
        <f t="shared" si="0"/>
        <v>102.06849370768698</v>
      </c>
      <c r="F41" s="189">
        <v>134.501324045448</v>
      </c>
      <c r="G41" s="52"/>
      <c r="H41" s="138"/>
    </row>
    <row r="42" spans="1:8" ht="20.100000000000001" customHeight="1">
      <c r="A42" s="19" t="s">
        <v>23</v>
      </c>
      <c r="B42" s="20">
        <v>37</v>
      </c>
      <c r="C42" s="131">
        <v>33765</v>
      </c>
      <c r="D42" s="193">
        <v>33081</v>
      </c>
      <c r="E42" s="137">
        <f t="shared" si="0"/>
        <v>102.06765212659835</v>
      </c>
      <c r="F42" s="189">
        <v>145.28807877645087</v>
      </c>
      <c r="G42" s="52"/>
      <c r="H42" s="138"/>
    </row>
    <row r="43" spans="1:8" ht="20.100000000000001" customHeight="1">
      <c r="A43" s="19" t="s">
        <v>24</v>
      </c>
      <c r="B43" s="20">
        <v>38</v>
      </c>
      <c r="C43" s="131">
        <v>1974</v>
      </c>
      <c r="D43" s="193">
        <v>1934</v>
      </c>
      <c r="E43" s="137">
        <f t="shared" si="0"/>
        <v>102.06825232678386</v>
      </c>
      <c r="F43" s="158">
        <v>109</v>
      </c>
      <c r="G43" s="52"/>
      <c r="H43" s="138"/>
    </row>
    <row r="44" spans="1:8" ht="20.100000000000001" customHeight="1">
      <c r="A44" s="19" t="s">
        <v>85</v>
      </c>
      <c r="B44" s="20">
        <v>39</v>
      </c>
      <c r="C44" s="131">
        <f>SUM(C41-C42-C43)</f>
        <v>64669.86</v>
      </c>
      <c r="D44" s="195">
        <v>63359</v>
      </c>
      <c r="E44" s="137">
        <f t="shared" si="0"/>
        <v>102.06894048201518</v>
      </c>
      <c r="F44" s="159">
        <v>129.4830923663142</v>
      </c>
      <c r="G44" s="50"/>
      <c r="H44" s="138"/>
    </row>
    <row r="45" spans="1:8" ht="20.100000000000001" customHeight="1">
      <c r="A45" s="56" t="s">
        <v>25</v>
      </c>
      <c r="B45" s="20">
        <v>40</v>
      </c>
      <c r="C45" s="216">
        <v>43216</v>
      </c>
      <c r="D45" s="196">
        <v>36423</v>
      </c>
      <c r="E45" s="137">
        <f t="shared" si="0"/>
        <v>118.65030337973259</v>
      </c>
      <c r="F45" s="156">
        <v>160.99453979188073</v>
      </c>
      <c r="G45" s="52"/>
      <c r="H45" s="138"/>
    </row>
    <row r="46" spans="1:8" ht="20.100000000000001" customHeight="1">
      <c r="A46" s="56" t="s">
        <v>86</v>
      </c>
      <c r="B46" s="20">
        <v>41</v>
      </c>
      <c r="C46" s="216">
        <v>11745</v>
      </c>
      <c r="D46" s="196">
        <v>9851</v>
      </c>
      <c r="E46" s="137">
        <f t="shared" si="0"/>
        <v>119.22647446959699</v>
      </c>
      <c r="F46" s="156">
        <v>160.99706095260922</v>
      </c>
      <c r="G46" s="52"/>
      <c r="H46" s="138"/>
    </row>
    <row r="47" spans="1:8" ht="20.100000000000001" customHeight="1">
      <c r="A47" s="56" t="s">
        <v>26</v>
      </c>
      <c r="B47" s="20">
        <v>42</v>
      </c>
      <c r="C47" s="216">
        <v>7286</v>
      </c>
      <c r="D47" s="196">
        <v>6082</v>
      </c>
      <c r="E47" s="137">
        <f t="shared" si="0"/>
        <v>119.79611969746793</v>
      </c>
      <c r="F47" s="156">
        <v>161.0137236264099</v>
      </c>
      <c r="G47" s="52"/>
      <c r="H47" s="138"/>
    </row>
    <row r="48" spans="1:8" ht="20.100000000000001" customHeight="1">
      <c r="A48" s="56" t="s">
        <v>87</v>
      </c>
      <c r="B48" s="20">
        <v>43</v>
      </c>
      <c r="C48" s="216">
        <v>100036</v>
      </c>
      <c r="D48" s="196">
        <v>85510</v>
      </c>
      <c r="E48" s="137">
        <f t="shared" si="0"/>
        <v>116.98748684364402</v>
      </c>
      <c r="F48" s="156">
        <v>160.99643765004555</v>
      </c>
      <c r="G48" s="52"/>
      <c r="H48" s="138"/>
    </row>
    <row r="49" spans="1:13" ht="20.100000000000001" customHeight="1">
      <c r="A49" s="56" t="s">
        <v>27</v>
      </c>
      <c r="B49" s="20">
        <v>44</v>
      </c>
      <c r="C49" s="216">
        <v>132136</v>
      </c>
      <c r="D49" s="196">
        <v>108626</v>
      </c>
      <c r="E49" s="137">
        <f t="shared" si="0"/>
        <v>121.64306887853738</v>
      </c>
      <c r="F49" s="156">
        <v>160.99643048414717</v>
      </c>
      <c r="G49" s="52"/>
      <c r="H49" s="138"/>
    </row>
    <row r="50" spans="1:13" ht="20.100000000000001" customHeight="1">
      <c r="A50" s="56" t="s">
        <v>88</v>
      </c>
      <c r="B50" s="20">
        <v>45</v>
      </c>
      <c r="C50" s="216">
        <v>63254</v>
      </c>
      <c r="D50" s="196">
        <v>56397</v>
      </c>
      <c r="E50" s="137">
        <f t="shared" si="0"/>
        <v>112.15844814440486</v>
      </c>
      <c r="F50" s="156">
        <v>151.09672674937124</v>
      </c>
      <c r="G50" s="52"/>
      <c r="H50" s="138"/>
    </row>
    <row r="51" spans="1:13" ht="20.100000000000001" customHeight="1">
      <c r="A51" s="63" t="s">
        <v>28</v>
      </c>
      <c r="B51" s="20">
        <v>46</v>
      </c>
      <c r="C51" s="216">
        <v>74372</v>
      </c>
      <c r="D51" s="196">
        <v>62114</v>
      </c>
      <c r="E51" s="137">
        <f t="shared" si="0"/>
        <v>119.73468139227872</v>
      </c>
      <c r="F51" s="156">
        <v>181.69281529303575</v>
      </c>
      <c r="G51" s="52"/>
      <c r="H51" s="138"/>
    </row>
    <row r="52" spans="1:13" ht="20.100000000000001" customHeight="1" thickBot="1">
      <c r="A52" s="140" t="s">
        <v>89</v>
      </c>
      <c r="B52" s="53">
        <v>47</v>
      </c>
      <c r="C52" s="216">
        <v>255835</v>
      </c>
      <c r="D52" s="193">
        <v>225780</v>
      </c>
      <c r="E52" s="137">
        <f t="shared" si="0"/>
        <v>113.31163079103553</v>
      </c>
      <c r="F52" s="202">
        <v>161.20109793754131</v>
      </c>
      <c r="G52" s="169"/>
      <c r="H52" s="141"/>
    </row>
    <row r="53" spans="1:13" ht="20.100000000000001" customHeight="1">
      <c r="A53" s="142" t="s">
        <v>10</v>
      </c>
      <c r="B53" s="54">
        <v>48</v>
      </c>
      <c r="C53" s="170">
        <f>SUM(C7-C12)</f>
        <v>398837</v>
      </c>
      <c r="D53" s="199">
        <v>384810</v>
      </c>
      <c r="E53" s="137">
        <f t="shared" si="0"/>
        <v>103.64517554117616</v>
      </c>
      <c r="F53" s="167">
        <v>104.1</v>
      </c>
      <c r="G53" s="168"/>
      <c r="H53" s="143"/>
      <c r="I53" s="100"/>
    </row>
    <row r="54" spans="1:13" ht="20.100000000000001" customHeight="1">
      <c r="A54" s="142" t="s">
        <v>11</v>
      </c>
      <c r="B54" s="54">
        <v>49</v>
      </c>
      <c r="C54" s="171">
        <f>SUM(C13+C19-C15-C17)</f>
        <v>1373126</v>
      </c>
      <c r="D54" s="200">
        <v>1288488</v>
      </c>
      <c r="E54" s="137">
        <f t="shared" si="0"/>
        <v>106.56878449779896</v>
      </c>
      <c r="F54" s="167">
        <v>107.2</v>
      </c>
      <c r="G54" s="168"/>
      <c r="H54" s="143"/>
      <c r="I54" s="100"/>
    </row>
    <row r="55" spans="1:13" ht="20.100000000000001" customHeight="1" thickBot="1">
      <c r="A55" s="142" t="s">
        <v>15</v>
      </c>
      <c r="B55" s="54">
        <v>50</v>
      </c>
      <c r="C55" s="172">
        <f>SUM(C6-C53-C54)</f>
        <v>1236469.8700000001</v>
      </c>
      <c r="D55" s="201">
        <v>1107582</v>
      </c>
      <c r="E55" s="137">
        <f t="shared" si="0"/>
        <v>111.636869324348</v>
      </c>
      <c r="F55" s="167">
        <v>113</v>
      </c>
      <c r="G55" s="168"/>
      <c r="H55" s="143"/>
      <c r="I55" s="100"/>
    </row>
    <row r="56" spans="1:13" ht="20.100000000000001" customHeight="1">
      <c r="A56" s="142" t="s">
        <v>67</v>
      </c>
      <c r="B56" s="54">
        <v>51</v>
      </c>
      <c r="C56" s="25"/>
      <c r="D56" s="150"/>
      <c r="E56" s="49"/>
      <c r="F56" s="158">
        <v>0</v>
      </c>
      <c r="G56" s="52"/>
      <c r="H56" s="138"/>
    </row>
    <row r="57" spans="1:13" ht="20.100000000000001" customHeight="1">
      <c r="A57" s="142" t="s">
        <v>108</v>
      </c>
      <c r="B57" s="54">
        <v>52</v>
      </c>
      <c r="C57" s="25">
        <v>39815</v>
      </c>
      <c r="D57" s="25">
        <v>37014</v>
      </c>
      <c r="E57" s="49">
        <f>SUM(C57/D57*100)</f>
        <v>107.56740692710866</v>
      </c>
      <c r="F57" s="160">
        <v>111.58459851476282</v>
      </c>
      <c r="G57" s="52"/>
      <c r="H57" s="257"/>
      <c r="I57" s="257"/>
      <c r="J57" s="257"/>
      <c r="K57" s="257"/>
      <c r="L57" s="257"/>
      <c r="M57" s="257"/>
    </row>
    <row r="58" spans="1:13" ht="20.100000000000001" customHeight="1">
      <c r="C58" s="144"/>
      <c r="D58" s="144"/>
      <c r="G58" s="30"/>
      <c r="H58" s="145"/>
      <c r="I58" s="145"/>
    </row>
    <row r="59" spans="1:13" ht="20.100000000000001" customHeight="1">
      <c r="C59" s="144"/>
      <c r="D59" s="144"/>
      <c r="G59" s="30"/>
    </row>
    <row r="60" spans="1:13" ht="20.100000000000001" customHeight="1">
      <c r="C60" s="144"/>
      <c r="D60" s="144"/>
    </row>
    <row r="61" spans="1:13" ht="20.100000000000001" customHeight="1">
      <c r="C61" s="144"/>
      <c r="D61" s="144"/>
    </row>
    <row r="62" spans="1:13" ht="20.100000000000001" customHeight="1">
      <c r="C62" s="146"/>
      <c r="D62" s="146"/>
      <c r="E62" s="105"/>
    </row>
    <row r="63" spans="1:13" ht="20.100000000000001" customHeight="1">
      <c r="C63" s="144"/>
      <c r="D63" s="144"/>
      <c r="E63" s="143"/>
      <c r="F63" s="144"/>
    </row>
    <row r="64" spans="1:13" ht="20.100000000000001" customHeight="1">
      <c r="C64" s="144"/>
      <c r="D64" s="146"/>
    </row>
    <row r="66" spans="4:4" ht="20.100000000000001" customHeight="1">
      <c r="D66" s="143"/>
    </row>
    <row r="67" spans="4:4" ht="20.100000000000001" customHeight="1">
      <c r="D67" s="143"/>
    </row>
    <row r="68" spans="4:4" ht="20.100000000000001" customHeight="1">
      <c r="D68" s="143"/>
    </row>
    <row r="69" spans="4:4" ht="20.100000000000001" customHeight="1">
      <c r="D69" s="143"/>
    </row>
  </sheetData>
  <mergeCells count="6">
    <mergeCell ref="H57:M57"/>
    <mergeCell ref="A1:F1"/>
    <mergeCell ref="A3:A4"/>
    <mergeCell ref="C3:D3"/>
    <mergeCell ref="E3:F3"/>
    <mergeCell ref="B3:B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horizontalDpi="18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>
    <tabColor theme="0"/>
  </sheetPr>
  <dimension ref="A1:I21"/>
  <sheetViews>
    <sheetView workbookViewId="0">
      <selection activeCell="E9" sqref="E9"/>
    </sheetView>
  </sheetViews>
  <sheetFormatPr defaultColWidth="10.7109375" defaultRowHeight="12"/>
  <cols>
    <col min="1" max="1" width="24.85546875" style="15" customWidth="1"/>
    <col min="2" max="2" width="10.7109375" style="14" customWidth="1"/>
    <col min="3" max="6" width="10.7109375" style="15" customWidth="1"/>
    <col min="7" max="8" width="10.7109375" style="14" customWidth="1"/>
    <col min="9" max="9" width="10.7109375" style="30"/>
    <col min="10" max="16384" width="10.7109375" style="15"/>
  </cols>
  <sheetData>
    <row r="1" spans="1:9" ht="35.25" customHeight="1">
      <c r="A1" s="258" t="s">
        <v>109</v>
      </c>
      <c r="B1" s="259"/>
      <c r="C1" s="259"/>
      <c r="D1" s="259"/>
      <c r="E1" s="259"/>
      <c r="F1" s="259"/>
      <c r="G1" s="260"/>
      <c r="H1" s="260"/>
    </row>
    <row r="2" spans="1:9" ht="35.25" customHeight="1">
      <c r="A2" s="102" t="s">
        <v>156</v>
      </c>
      <c r="B2" s="28"/>
      <c r="C2" s="28"/>
      <c r="D2" s="29" t="s">
        <v>160</v>
      </c>
      <c r="E2" s="28"/>
      <c r="F2" s="28"/>
      <c r="G2" s="261" t="s">
        <v>105</v>
      </c>
      <c r="H2" s="261"/>
    </row>
    <row r="3" spans="1:9" ht="24" customHeight="1">
      <c r="A3" s="231" t="s">
        <v>0</v>
      </c>
      <c r="B3" s="232" t="s">
        <v>52</v>
      </c>
      <c r="C3" s="232" t="s">
        <v>2</v>
      </c>
      <c r="D3" s="232" t="s">
        <v>3</v>
      </c>
      <c r="E3" s="232" t="s">
        <v>4</v>
      </c>
      <c r="F3" s="232" t="s">
        <v>3</v>
      </c>
      <c r="G3" s="232" t="s">
        <v>3</v>
      </c>
      <c r="H3" s="233" t="s">
        <v>3</v>
      </c>
    </row>
    <row r="4" spans="1:9" ht="24" customHeight="1">
      <c r="A4" s="231"/>
      <c r="B4" s="232"/>
      <c r="C4" s="232" t="s">
        <v>7</v>
      </c>
      <c r="D4" s="232" t="s">
        <v>8</v>
      </c>
      <c r="E4" s="232" t="s">
        <v>5</v>
      </c>
      <c r="F4" s="232" t="s">
        <v>3</v>
      </c>
      <c r="G4" s="232" t="s">
        <v>6</v>
      </c>
      <c r="H4" s="233" t="s">
        <v>3</v>
      </c>
    </row>
    <row r="5" spans="1:9" ht="24" customHeight="1">
      <c r="A5" s="231"/>
      <c r="B5" s="232"/>
      <c r="C5" s="232"/>
      <c r="D5" s="232"/>
      <c r="E5" s="16" t="s">
        <v>7</v>
      </c>
      <c r="F5" s="16" t="s">
        <v>8</v>
      </c>
      <c r="G5" s="16" t="s">
        <v>7</v>
      </c>
      <c r="H5" s="17" t="s">
        <v>8</v>
      </c>
    </row>
    <row r="6" spans="1:9" ht="24" customHeight="1">
      <c r="A6" s="18" t="s">
        <v>53</v>
      </c>
      <c r="B6" s="16" t="s">
        <v>54</v>
      </c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7">
        <v>6</v>
      </c>
    </row>
    <row r="7" spans="1:9" ht="24" customHeight="1">
      <c r="A7" s="19" t="s">
        <v>109</v>
      </c>
      <c r="B7" s="23">
        <v>1</v>
      </c>
      <c r="C7" s="198">
        <v>3131037.08</v>
      </c>
      <c r="D7" s="23">
        <v>2780880</v>
      </c>
      <c r="E7" s="215">
        <v>3008432.87</v>
      </c>
      <c r="F7" s="23">
        <v>2780880</v>
      </c>
      <c r="G7" s="10">
        <f>AVERAGE(E7/F7*100)</f>
        <v>108.18276480826215</v>
      </c>
      <c r="H7" s="157">
        <v>109</v>
      </c>
      <c r="I7" s="52"/>
    </row>
    <row r="8" spans="1:9" ht="24" customHeight="1">
      <c r="A8" s="19" t="s">
        <v>110</v>
      </c>
      <c r="B8" s="23">
        <v>2</v>
      </c>
      <c r="C8" s="198">
        <v>2285215</v>
      </c>
      <c r="D8" s="21">
        <v>2033427</v>
      </c>
      <c r="E8" s="21">
        <f>AVERAGE(C8/C7*E7)</f>
        <v>2195731.2370816926</v>
      </c>
      <c r="F8" s="21">
        <v>2033427</v>
      </c>
      <c r="G8" s="10">
        <f>AVERAGE(E8/F8*100)</f>
        <v>107.98180790762062</v>
      </c>
      <c r="H8" s="157">
        <v>111.1</v>
      </c>
      <c r="I8" s="52"/>
    </row>
    <row r="9" spans="1:9" ht="24" customHeight="1">
      <c r="A9" s="19" t="s">
        <v>38</v>
      </c>
      <c r="B9" s="23">
        <v>3</v>
      </c>
      <c r="C9" s="198">
        <v>1345642</v>
      </c>
      <c r="D9" s="21">
        <v>1195711</v>
      </c>
      <c r="E9" s="21">
        <f t="shared" ref="E9:E17" si="0">AVERAGE(C9/C8*E8)</f>
        <v>1292949.7545434819</v>
      </c>
      <c r="F9" s="21">
        <v>1195711</v>
      </c>
      <c r="G9" s="10">
        <f t="shared" ref="G9:G18" si="1">AVERAGE(E9/F9*100)</f>
        <v>108.13229572559607</v>
      </c>
      <c r="H9" s="162">
        <v>111.1</v>
      </c>
      <c r="I9" s="52"/>
    </row>
    <row r="10" spans="1:9" ht="24" customHeight="1">
      <c r="A10" s="19" t="s">
        <v>40</v>
      </c>
      <c r="B10" s="23">
        <v>4</v>
      </c>
      <c r="C10" s="198">
        <v>1013256</v>
      </c>
      <c r="D10" s="21">
        <v>883211</v>
      </c>
      <c r="E10" s="21">
        <f t="shared" si="0"/>
        <v>973579.22574481938</v>
      </c>
      <c r="F10" s="21">
        <v>883211</v>
      </c>
      <c r="G10" s="10">
        <f t="shared" si="1"/>
        <v>110.23178218396504</v>
      </c>
      <c r="H10" s="162">
        <v>111.1</v>
      </c>
      <c r="I10" s="103"/>
    </row>
    <row r="11" spans="1:9" ht="24" customHeight="1">
      <c r="A11" s="19" t="s">
        <v>39</v>
      </c>
      <c r="B11" s="23">
        <v>5</v>
      </c>
      <c r="C11" s="198">
        <f>SUM(C9-C10)</f>
        <v>332386</v>
      </c>
      <c r="D11" s="21">
        <v>312500</v>
      </c>
      <c r="E11" s="21">
        <f t="shared" si="0"/>
        <v>319370.52879866248</v>
      </c>
      <c r="F11" s="21">
        <v>312500</v>
      </c>
      <c r="G11" s="10">
        <f t="shared" si="1"/>
        <v>102.19856921557199</v>
      </c>
      <c r="H11" s="162">
        <v>111.1</v>
      </c>
      <c r="I11" s="103"/>
    </row>
    <row r="12" spans="1:9" ht="24" customHeight="1">
      <c r="A12" s="19" t="s">
        <v>41</v>
      </c>
      <c r="B12" s="23">
        <v>6</v>
      </c>
      <c r="C12" s="198">
        <f>SUM(C8-C9)</f>
        <v>939573</v>
      </c>
      <c r="D12" s="21">
        <v>837716</v>
      </c>
      <c r="E12" s="21">
        <f>AVERAGE(E8-E9)</f>
        <v>902781.48253821069</v>
      </c>
      <c r="F12" s="21">
        <v>837716</v>
      </c>
      <c r="G12" s="10">
        <f t="shared" si="1"/>
        <v>107.76700964744744</v>
      </c>
      <c r="H12" s="162">
        <v>111.1</v>
      </c>
      <c r="I12" s="52"/>
    </row>
    <row r="13" spans="1:9" ht="24" customHeight="1">
      <c r="A13" s="19" t="s">
        <v>111</v>
      </c>
      <c r="B13" s="23">
        <v>7</v>
      </c>
      <c r="C13" s="198">
        <v>1693665</v>
      </c>
      <c r="D13" s="21">
        <v>1515843</v>
      </c>
      <c r="E13" s="21">
        <f t="shared" si="0"/>
        <v>1627344.974390578</v>
      </c>
      <c r="F13" s="21">
        <v>1515843</v>
      </c>
      <c r="G13" s="10">
        <f t="shared" si="1"/>
        <v>107.35577328196773</v>
      </c>
      <c r="H13" s="162">
        <v>109.3</v>
      </c>
      <c r="I13" s="52"/>
    </row>
    <row r="14" spans="1:9" ht="24" customHeight="1">
      <c r="A14" s="19" t="s">
        <v>112</v>
      </c>
      <c r="B14" s="23">
        <v>8</v>
      </c>
      <c r="C14" s="198">
        <v>1630321</v>
      </c>
      <c r="D14" s="21">
        <v>1460306</v>
      </c>
      <c r="E14" s="21">
        <f t="shared" si="0"/>
        <v>1566481.3797258735</v>
      </c>
      <c r="F14" s="21">
        <v>1460306</v>
      </c>
      <c r="G14" s="10">
        <f t="shared" si="1"/>
        <v>107.27076241047241</v>
      </c>
      <c r="H14" s="162">
        <v>109.4</v>
      </c>
      <c r="I14" s="52"/>
    </row>
    <row r="15" spans="1:9" ht="27" customHeight="1">
      <c r="A15" s="19" t="s">
        <v>113</v>
      </c>
      <c r="B15" s="23">
        <v>9</v>
      </c>
      <c r="C15" s="198">
        <f>SUM(C13-C14)</f>
        <v>63344</v>
      </c>
      <c r="D15" s="21">
        <v>55537</v>
      </c>
      <c r="E15" s="21">
        <f>AVERAGE(E13-E14)</f>
        <v>60863.59466470452</v>
      </c>
      <c r="F15" s="21">
        <v>55537</v>
      </c>
      <c r="G15" s="10">
        <f t="shared" si="1"/>
        <v>109.59107381512239</v>
      </c>
      <c r="H15" s="162">
        <v>109.2</v>
      </c>
      <c r="I15" s="52"/>
    </row>
    <row r="16" spans="1:9" ht="24" customHeight="1">
      <c r="A16" s="19" t="s">
        <v>114</v>
      </c>
      <c r="B16" s="23">
        <v>10</v>
      </c>
      <c r="C16" s="198">
        <f>AVERAGE(C7-C8-C13)</f>
        <v>-847842.91999999993</v>
      </c>
      <c r="D16" s="21">
        <f>SUM(D7-D8-D13)</f>
        <v>-768390</v>
      </c>
      <c r="E16" s="21">
        <f t="shared" si="0"/>
        <v>-814643.34147227043</v>
      </c>
      <c r="F16" s="21">
        <f>SUM(F7-F8-F13)</f>
        <v>-768390</v>
      </c>
      <c r="G16" s="10">
        <f t="shared" si="1"/>
        <v>106.01951371989099</v>
      </c>
      <c r="H16" s="162">
        <v>115.7</v>
      </c>
      <c r="I16" s="52"/>
    </row>
    <row r="17" spans="1:9" ht="24" customHeight="1">
      <c r="A17" s="19" t="s">
        <v>42</v>
      </c>
      <c r="B17" s="23">
        <v>11</v>
      </c>
      <c r="C17" s="198">
        <v>408235</v>
      </c>
      <c r="D17" s="21">
        <v>383151</v>
      </c>
      <c r="E17" s="21">
        <f t="shared" si="0"/>
        <v>392249.456427533</v>
      </c>
      <c r="F17" s="21">
        <v>383151</v>
      </c>
      <c r="G17" s="10">
        <f t="shared" si="1"/>
        <v>102.37463987501873</v>
      </c>
      <c r="H17" s="162">
        <v>98.7</v>
      </c>
      <c r="I17" s="52"/>
    </row>
    <row r="18" spans="1:9" ht="24" customHeight="1">
      <c r="A18" s="19" t="s">
        <v>43</v>
      </c>
      <c r="B18" s="23">
        <v>12</v>
      </c>
      <c r="C18" s="198">
        <f>SUM(C17-C16)</f>
        <v>1256077.92</v>
      </c>
      <c r="D18" s="22">
        <v>1151541</v>
      </c>
      <c r="E18" s="21">
        <f>AVERAGE(E17-E16)</f>
        <v>1206892.7978998034</v>
      </c>
      <c r="F18" s="22">
        <v>1151541</v>
      </c>
      <c r="G18" s="10">
        <f t="shared" si="1"/>
        <v>104.80675876063496</v>
      </c>
      <c r="H18" s="162">
        <v>106.3</v>
      </c>
    </row>
    <row r="21" spans="1:9">
      <c r="C21" s="100"/>
      <c r="D21" s="100"/>
      <c r="E21" s="100"/>
      <c r="F21" s="100"/>
    </row>
  </sheetData>
  <mergeCells count="10">
    <mergeCell ref="A1:H1"/>
    <mergeCell ref="E4:F4"/>
    <mergeCell ref="G4:H4"/>
    <mergeCell ref="A3:A5"/>
    <mergeCell ref="B3:B5"/>
    <mergeCell ref="C3:D3"/>
    <mergeCell ref="E3:H3"/>
    <mergeCell ref="C4:C5"/>
    <mergeCell ref="D4:D5"/>
    <mergeCell ref="G2:H2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portrait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0">
    <tabColor theme="0"/>
  </sheetPr>
  <dimension ref="A1:G29"/>
  <sheetViews>
    <sheetView workbookViewId="0">
      <selection activeCell="D21" sqref="D21"/>
    </sheetView>
  </sheetViews>
  <sheetFormatPr defaultColWidth="7.85546875" defaultRowHeight="18" customHeight="1"/>
  <cols>
    <col min="1" max="1" width="33.5703125" style="7" customWidth="1"/>
    <col min="2" max="2" width="12.140625" style="11" customWidth="1"/>
    <col min="3" max="3" width="15.140625" style="7" customWidth="1"/>
    <col min="4" max="4" width="16.140625" style="7" customWidth="1"/>
    <col min="5" max="5" width="7.85546875" style="78" customWidth="1"/>
    <col min="6" max="247" width="7.85546875" style="7" customWidth="1"/>
    <col min="248" max="16384" width="7.85546875" style="7"/>
  </cols>
  <sheetData>
    <row r="1" spans="1:7" ht="18" customHeight="1">
      <c r="A1" s="228" t="s">
        <v>164</v>
      </c>
      <c r="B1" s="240"/>
      <c r="C1" s="240"/>
      <c r="D1" s="240"/>
    </row>
    <row r="2" spans="1:7" ht="31.5" customHeight="1">
      <c r="A2" s="102" t="s">
        <v>157</v>
      </c>
      <c r="B2" s="84" t="s">
        <v>165</v>
      </c>
      <c r="C2" s="86"/>
      <c r="D2" s="84" t="s">
        <v>105</v>
      </c>
    </row>
    <row r="3" spans="1:7" ht="22.5" customHeight="1">
      <c r="A3" s="85" t="s">
        <v>134</v>
      </c>
      <c r="B3" s="35" t="s">
        <v>73</v>
      </c>
      <c r="C3" s="35" t="s">
        <v>7</v>
      </c>
      <c r="D3" s="36" t="s">
        <v>8</v>
      </c>
    </row>
    <row r="4" spans="1:7" ht="18" customHeight="1">
      <c r="A4" s="35" t="s">
        <v>74</v>
      </c>
      <c r="B4" s="35" t="s">
        <v>75</v>
      </c>
      <c r="C4" s="92">
        <v>1</v>
      </c>
      <c r="D4" s="36">
        <v>2</v>
      </c>
    </row>
    <row r="5" spans="1:7" ht="18" customHeight="1">
      <c r="A5" s="39" t="s">
        <v>44</v>
      </c>
      <c r="B5" s="91">
        <v>1</v>
      </c>
      <c r="C5" s="198">
        <v>2285215</v>
      </c>
      <c r="D5" s="147">
        <v>2033427</v>
      </c>
    </row>
    <row r="6" spans="1:7" ht="18" customHeight="1">
      <c r="A6" s="39" t="s">
        <v>45</v>
      </c>
      <c r="B6" s="41">
        <v>2</v>
      </c>
      <c r="C6" s="198">
        <v>1345642</v>
      </c>
      <c r="D6" s="161">
        <v>1195711</v>
      </c>
    </row>
    <row r="7" spans="1:7" ht="18" customHeight="1">
      <c r="A7" s="19" t="s">
        <v>115</v>
      </c>
      <c r="B7" s="41">
        <v>3</v>
      </c>
      <c r="C7" s="198">
        <v>1013256</v>
      </c>
      <c r="D7" s="148">
        <v>883211</v>
      </c>
      <c r="F7" s="48"/>
      <c r="G7" s="48"/>
    </row>
    <row r="8" spans="1:7" ht="18" customHeight="1">
      <c r="A8" s="19" t="s">
        <v>117</v>
      </c>
      <c r="B8" s="41">
        <v>4</v>
      </c>
      <c r="C8" s="42">
        <v>338321</v>
      </c>
      <c r="D8" s="148">
        <v>305086.77111082018</v>
      </c>
    </row>
    <row r="9" spans="1:7" ht="18" customHeight="1">
      <c r="A9" s="19" t="s">
        <v>118</v>
      </c>
      <c r="B9" s="41">
        <v>5</v>
      </c>
      <c r="C9" s="42">
        <v>116262</v>
      </c>
      <c r="D9" s="148">
        <v>92315.64993020524</v>
      </c>
    </row>
    <row r="10" spans="1:7" ht="18" customHeight="1">
      <c r="A10" s="19" t="s">
        <v>119</v>
      </c>
      <c r="B10" s="41">
        <v>6</v>
      </c>
      <c r="C10" s="42">
        <v>132632</v>
      </c>
      <c r="D10" s="148">
        <v>114237.33127435592</v>
      </c>
    </row>
    <row r="11" spans="1:7" ht="18" customHeight="1">
      <c r="A11" s="19" t="s">
        <v>121</v>
      </c>
      <c r="B11" s="41">
        <v>7</v>
      </c>
      <c r="C11" s="42">
        <v>86325</v>
      </c>
      <c r="D11" s="148">
        <v>78728.223125387784</v>
      </c>
    </row>
    <row r="12" spans="1:7" ht="18" customHeight="1">
      <c r="A12" s="19" t="s">
        <v>122</v>
      </c>
      <c r="B12" s="41">
        <v>8</v>
      </c>
      <c r="C12" s="42">
        <v>122365</v>
      </c>
      <c r="D12" s="148">
        <v>93857.407924267885</v>
      </c>
    </row>
    <row r="13" spans="1:7" ht="18" customHeight="1">
      <c r="A13" s="19" t="s">
        <v>123</v>
      </c>
      <c r="B13" s="41">
        <v>9</v>
      </c>
      <c r="C13" s="42">
        <v>129056</v>
      </c>
      <c r="D13" s="148">
        <v>119026.88097019702</v>
      </c>
    </row>
    <row r="14" spans="1:7" ht="18" customHeight="1">
      <c r="A14" s="19" t="s">
        <v>124</v>
      </c>
      <c r="B14" s="41">
        <v>10</v>
      </c>
      <c r="C14" s="42">
        <v>63235</v>
      </c>
      <c r="D14" s="148">
        <v>59562.723199194435</v>
      </c>
      <c r="G14" s="90"/>
    </row>
    <row r="15" spans="1:7" ht="18" customHeight="1">
      <c r="A15" s="19" t="s">
        <v>126</v>
      </c>
      <c r="B15" s="41">
        <v>11</v>
      </c>
      <c r="C15" s="42">
        <v>502</v>
      </c>
      <c r="D15" s="148">
        <v>440.50228401790434</v>
      </c>
    </row>
    <row r="16" spans="1:7" ht="18" customHeight="1">
      <c r="A16" s="19" t="s">
        <v>128</v>
      </c>
      <c r="B16" s="41">
        <v>12</v>
      </c>
      <c r="C16" s="42">
        <v>71</v>
      </c>
      <c r="D16" s="148">
        <v>67.222386584744569</v>
      </c>
    </row>
    <row r="17" spans="1:7" ht="18" customHeight="1">
      <c r="A17" s="19" t="s">
        <v>129</v>
      </c>
      <c r="B17" s="41">
        <v>13</v>
      </c>
      <c r="C17" s="42">
        <f>SUM(C7-C8-C9-C10-C11-C12-C13-C14-C15-C16)</f>
        <v>24487</v>
      </c>
      <c r="D17" s="148">
        <v>19888.287794968921</v>
      </c>
    </row>
    <row r="18" spans="1:7" ht="18" customHeight="1">
      <c r="A18" s="19" t="s">
        <v>116</v>
      </c>
      <c r="B18" s="41">
        <v>14</v>
      </c>
      <c r="C18" s="21">
        <v>332386</v>
      </c>
      <c r="D18" s="148">
        <v>312500</v>
      </c>
    </row>
    <row r="19" spans="1:7" ht="18" customHeight="1">
      <c r="A19" s="19" t="s">
        <v>117</v>
      </c>
      <c r="B19" s="41">
        <v>15</v>
      </c>
      <c r="C19" s="42">
        <v>136340</v>
      </c>
      <c r="D19" s="148">
        <v>126093.33385905086</v>
      </c>
      <c r="F19" s="48"/>
      <c r="G19" s="48"/>
    </row>
    <row r="20" spans="1:7" ht="18" customHeight="1">
      <c r="A20" s="19" t="s">
        <v>118</v>
      </c>
      <c r="B20" s="41">
        <v>16</v>
      </c>
      <c r="C20" s="42">
        <v>20035</v>
      </c>
      <c r="D20" s="148">
        <v>18603.336048688208</v>
      </c>
      <c r="F20" s="48"/>
    </row>
    <row r="21" spans="1:7" ht="18" customHeight="1">
      <c r="A21" s="19" t="s">
        <v>119</v>
      </c>
      <c r="B21" s="41">
        <v>17</v>
      </c>
      <c r="C21" s="42">
        <v>68312</v>
      </c>
      <c r="D21" s="148">
        <v>66867.603297453286</v>
      </c>
      <c r="F21" s="48"/>
    </row>
    <row r="22" spans="1:7" ht="18" customHeight="1">
      <c r="A22" s="39" t="s">
        <v>120</v>
      </c>
      <c r="B22" s="41">
        <v>18</v>
      </c>
      <c r="C22" s="42">
        <v>20234</v>
      </c>
      <c r="D22" s="148">
        <v>18378.217186246602</v>
      </c>
      <c r="F22" s="48"/>
    </row>
    <row r="23" spans="1:7" ht="18" customHeight="1">
      <c r="A23" s="39" t="s">
        <v>130</v>
      </c>
      <c r="B23" s="41">
        <v>19</v>
      </c>
      <c r="C23" s="42">
        <v>23356</v>
      </c>
      <c r="D23" s="148">
        <v>21455.652878759192</v>
      </c>
      <c r="F23" s="48"/>
    </row>
    <row r="24" spans="1:7" ht="18" customHeight="1">
      <c r="A24" s="39" t="s">
        <v>131</v>
      </c>
      <c r="B24" s="41">
        <v>20</v>
      </c>
      <c r="C24" s="42">
        <v>18956</v>
      </c>
      <c r="D24" s="148">
        <v>17245.321721743152</v>
      </c>
      <c r="F24" s="48"/>
    </row>
    <row r="25" spans="1:7" ht="18" customHeight="1">
      <c r="A25" s="39" t="s">
        <v>132</v>
      </c>
      <c r="B25" s="41">
        <v>21</v>
      </c>
      <c r="C25" s="42">
        <v>37464</v>
      </c>
      <c r="D25" s="148">
        <v>36516.713205460779</v>
      </c>
      <c r="F25" s="48"/>
    </row>
    <row r="26" spans="1:7" ht="27" customHeight="1">
      <c r="A26" s="39" t="s">
        <v>125</v>
      </c>
      <c r="B26" s="41">
        <v>22</v>
      </c>
      <c r="C26" s="42">
        <v>171</v>
      </c>
      <c r="D26" s="148">
        <v>167.92650279428136</v>
      </c>
      <c r="F26" s="48"/>
    </row>
    <row r="27" spans="1:7" ht="18" customHeight="1">
      <c r="A27" s="39" t="s">
        <v>127</v>
      </c>
      <c r="B27" s="41">
        <v>23</v>
      </c>
      <c r="C27" s="42">
        <v>1059</v>
      </c>
      <c r="D27" s="148">
        <v>1005.1252993338867</v>
      </c>
      <c r="F27" s="48"/>
    </row>
    <row r="28" spans="1:7" ht="18" customHeight="1">
      <c r="A28" s="39" t="s">
        <v>133</v>
      </c>
      <c r="B28" s="41">
        <v>24</v>
      </c>
      <c r="C28" s="42">
        <f>SUM(C18-C19-C20-C21-C22-C23-C24-C25-C26-C27)</f>
        <v>6459</v>
      </c>
      <c r="D28" s="148">
        <v>6167</v>
      </c>
      <c r="F28" s="48"/>
    </row>
    <row r="29" spans="1:7" ht="18" customHeight="1">
      <c r="A29" s="39" t="s">
        <v>46</v>
      </c>
      <c r="B29" s="41">
        <v>25</v>
      </c>
      <c r="C29" s="21">
        <v>939573</v>
      </c>
      <c r="D29" s="148">
        <v>837716</v>
      </c>
    </row>
  </sheetData>
  <mergeCells count="1">
    <mergeCell ref="A1:D1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tabColor theme="0"/>
  </sheetPr>
  <dimension ref="A1:H22"/>
  <sheetViews>
    <sheetView workbookViewId="0">
      <selection activeCell="D5" sqref="D5:D22"/>
    </sheetView>
  </sheetViews>
  <sheetFormatPr defaultColWidth="7.85546875" defaultRowHeight="12"/>
  <cols>
    <col min="1" max="1" width="43.5703125" style="7" customWidth="1"/>
    <col min="2" max="2" width="11.85546875" style="7" customWidth="1"/>
    <col min="3" max="4" width="14.85546875" style="11" customWidth="1"/>
    <col min="5" max="7" width="7.85546875" style="7" customWidth="1"/>
    <col min="8" max="8" width="19.140625" style="7" customWidth="1"/>
    <col min="9" max="243" width="7.85546875" style="7" customWidth="1"/>
    <col min="244" max="16384" width="7.85546875" style="7"/>
  </cols>
  <sheetData>
    <row r="1" spans="1:8" ht="30" customHeight="1">
      <c r="A1" s="228" t="s">
        <v>72</v>
      </c>
      <c r="B1" s="228"/>
      <c r="C1" s="228"/>
      <c r="D1" s="228"/>
    </row>
    <row r="2" spans="1:8" ht="30" customHeight="1">
      <c r="A2" s="31" t="s">
        <v>158</v>
      </c>
      <c r="B2" s="32" t="s">
        <v>166</v>
      </c>
      <c r="C2" s="33"/>
      <c r="D2" s="88" t="s">
        <v>105</v>
      </c>
    </row>
    <row r="3" spans="1:8" ht="20.100000000000001" customHeight="1">
      <c r="A3" s="34" t="s">
        <v>0</v>
      </c>
      <c r="B3" s="34" t="s">
        <v>52</v>
      </c>
      <c r="C3" s="35" t="s">
        <v>7</v>
      </c>
      <c r="D3" s="36" t="s">
        <v>8</v>
      </c>
    </row>
    <row r="4" spans="1:8" ht="20.100000000000001" customHeight="1">
      <c r="A4" s="34" t="s">
        <v>53</v>
      </c>
      <c r="B4" s="34" t="s">
        <v>54</v>
      </c>
      <c r="C4" s="35">
        <v>1</v>
      </c>
      <c r="D4" s="36">
        <v>2</v>
      </c>
    </row>
    <row r="5" spans="1:8" ht="20.100000000000001" customHeight="1">
      <c r="A5" s="37" t="s">
        <v>72</v>
      </c>
      <c r="B5" s="34">
        <v>1</v>
      </c>
      <c r="C5" s="198">
        <v>1693665</v>
      </c>
      <c r="D5" s="148">
        <v>1515843</v>
      </c>
      <c r="E5" s="149"/>
    </row>
    <row r="6" spans="1:8" ht="20.100000000000001" customHeight="1">
      <c r="A6" s="39" t="s">
        <v>51</v>
      </c>
      <c r="B6" s="40">
        <v>2</v>
      </c>
      <c r="C6" s="198">
        <v>1630321</v>
      </c>
      <c r="D6" s="148">
        <v>1460306</v>
      </c>
      <c r="E6" s="149"/>
    </row>
    <row r="7" spans="1:8" ht="20.100000000000001" customHeight="1">
      <c r="A7" s="93" t="s">
        <v>135</v>
      </c>
      <c r="B7" s="34">
        <v>3</v>
      </c>
      <c r="C7" s="38">
        <v>259206</v>
      </c>
      <c r="D7" s="148">
        <v>228978.24599735445</v>
      </c>
      <c r="E7" s="149"/>
    </row>
    <row r="8" spans="1:8" ht="20.100000000000001" customHeight="1">
      <c r="A8" s="93" t="s">
        <v>136</v>
      </c>
      <c r="B8" s="40">
        <v>4</v>
      </c>
      <c r="C8" s="38">
        <v>273235</v>
      </c>
      <c r="D8" s="148">
        <v>240775.66588418325</v>
      </c>
      <c r="E8" s="149"/>
    </row>
    <row r="9" spans="1:8" ht="20.100000000000001" customHeight="1">
      <c r="A9" s="93" t="s">
        <v>137</v>
      </c>
      <c r="B9" s="34">
        <v>5</v>
      </c>
      <c r="C9" s="38">
        <v>440616</v>
      </c>
      <c r="D9" s="148">
        <v>408098.24702069786</v>
      </c>
      <c r="E9" s="149"/>
      <c r="H9" s="90"/>
    </row>
    <row r="10" spans="1:8" ht="20.100000000000001" customHeight="1">
      <c r="A10" s="93" t="s">
        <v>138</v>
      </c>
      <c r="B10" s="40">
        <v>6</v>
      </c>
      <c r="C10" s="38">
        <v>22365</v>
      </c>
      <c r="D10" s="148">
        <v>19285.952324533253</v>
      </c>
      <c r="E10" s="149"/>
    </row>
    <row r="11" spans="1:8" ht="20.100000000000001" customHeight="1">
      <c r="A11" s="93" t="s">
        <v>139</v>
      </c>
      <c r="B11" s="34">
        <v>7</v>
      </c>
      <c r="C11" s="38">
        <v>41231</v>
      </c>
      <c r="D11" s="148">
        <v>3811.193304337065</v>
      </c>
      <c r="E11" s="149"/>
    </row>
    <row r="12" spans="1:8" ht="20.100000000000001" customHeight="1">
      <c r="A12" s="93" t="s">
        <v>140</v>
      </c>
      <c r="B12" s="40">
        <v>8</v>
      </c>
      <c r="C12" s="38">
        <v>4323</v>
      </c>
      <c r="D12" s="148">
        <v>3910.9755045144716</v>
      </c>
      <c r="E12" s="149"/>
    </row>
    <row r="13" spans="1:8" ht="20.100000000000001" customHeight="1">
      <c r="A13" s="93" t="s">
        <v>141</v>
      </c>
      <c r="B13" s="34">
        <v>9</v>
      </c>
      <c r="C13" s="38">
        <f>SUM(C6-C7-C8-C9-C10-C12-C11)</f>
        <v>589345</v>
      </c>
      <c r="D13" s="148">
        <v>555445.71996437956</v>
      </c>
      <c r="E13" s="149"/>
    </row>
    <row r="14" spans="1:8" ht="20.100000000000001" customHeight="1">
      <c r="A14" s="19" t="s">
        <v>142</v>
      </c>
      <c r="B14" s="40">
        <v>10</v>
      </c>
      <c r="C14" s="21">
        <v>63344</v>
      </c>
      <c r="D14" s="148">
        <v>55537</v>
      </c>
      <c r="E14" s="149"/>
    </row>
    <row r="15" spans="1:8" ht="27" customHeight="1">
      <c r="A15" s="19" t="s">
        <v>143</v>
      </c>
      <c r="B15" s="34">
        <v>11</v>
      </c>
      <c r="C15" s="38">
        <v>30708</v>
      </c>
      <c r="D15" s="148">
        <v>27510.925008357703</v>
      </c>
      <c r="E15" s="149"/>
    </row>
    <row r="16" spans="1:8" ht="20.100000000000001" customHeight="1">
      <c r="A16" s="19" t="s">
        <v>150</v>
      </c>
      <c r="B16" s="40">
        <v>12</v>
      </c>
      <c r="C16" s="38">
        <v>19652</v>
      </c>
      <c r="D16" s="148">
        <v>16884.027091780041</v>
      </c>
      <c r="E16" s="149"/>
    </row>
    <row r="17" spans="1:5" ht="20.100000000000001" customHeight="1">
      <c r="A17" s="19" t="s">
        <v>144</v>
      </c>
      <c r="B17" s="34">
        <v>13</v>
      </c>
      <c r="C17" s="38">
        <v>271</v>
      </c>
      <c r="D17" s="148">
        <v>259.19263211165031</v>
      </c>
      <c r="E17" s="149"/>
    </row>
    <row r="18" spans="1:5" ht="20.100000000000001" customHeight="1">
      <c r="A18" s="19" t="s">
        <v>145</v>
      </c>
      <c r="B18" s="40">
        <v>14</v>
      </c>
      <c r="C18" s="38"/>
      <c r="D18" s="148">
        <v>0</v>
      </c>
      <c r="E18" s="149"/>
    </row>
    <row r="19" spans="1:5" ht="20.100000000000001" customHeight="1">
      <c r="A19" s="19" t="s">
        <v>146</v>
      </c>
      <c r="B19" s="34">
        <v>15</v>
      </c>
      <c r="C19" s="38">
        <v>11685</v>
      </c>
      <c r="D19" s="148">
        <v>10005.078972873189</v>
      </c>
      <c r="E19" s="149"/>
    </row>
    <row r="20" spans="1:5" ht="20.100000000000001" customHeight="1">
      <c r="A20" s="19" t="s">
        <v>147</v>
      </c>
      <c r="B20" s="40">
        <v>16</v>
      </c>
      <c r="C20" s="38">
        <f>SUM(C14-C15-C16-C17-C19)</f>
        <v>1028</v>
      </c>
      <c r="D20" s="148">
        <v>877.77629487741797</v>
      </c>
      <c r="E20" s="104"/>
    </row>
    <row r="21" spans="1:5" ht="20.100000000000001" customHeight="1">
      <c r="A21" s="19" t="s">
        <v>148</v>
      </c>
      <c r="B21" s="34">
        <v>17</v>
      </c>
      <c r="C21" s="38"/>
      <c r="D21" s="148">
        <v>0</v>
      </c>
      <c r="E21" s="149"/>
    </row>
    <row r="22" spans="1:5" ht="20.100000000000001" customHeight="1">
      <c r="A22" s="19" t="s">
        <v>149</v>
      </c>
      <c r="B22" s="40">
        <v>18</v>
      </c>
      <c r="C22" s="38"/>
      <c r="D22" s="148">
        <v>0</v>
      </c>
      <c r="E22" s="149"/>
    </row>
  </sheetData>
  <mergeCells count="1">
    <mergeCell ref="A1:D1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horizontalDpi="18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>
    <tabColor theme="0"/>
  </sheetPr>
  <dimension ref="A1:H21"/>
  <sheetViews>
    <sheetView workbookViewId="0">
      <selection activeCell="F6" sqref="F6:F11"/>
    </sheetView>
  </sheetViews>
  <sheetFormatPr defaultColWidth="10.7109375" defaultRowHeight="12"/>
  <cols>
    <col min="1" max="1" width="20.42578125" style="7" customWidth="1"/>
    <col min="2" max="4" width="10.7109375" style="11" customWidth="1"/>
    <col min="5" max="7" width="10.7109375" style="7" customWidth="1"/>
    <col min="8" max="8" width="10.7109375" style="78" customWidth="1"/>
    <col min="9" max="16384" width="10.7109375" style="7"/>
  </cols>
  <sheetData>
    <row r="1" spans="1:8" ht="39" customHeight="1">
      <c r="A1" s="262" t="s">
        <v>167</v>
      </c>
      <c r="B1" s="262"/>
      <c r="C1" s="262"/>
      <c r="D1" s="262"/>
      <c r="E1" s="262"/>
      <c r="F1" s="262"/>
      <c r="G1" s="262"/>
    </row>
    <row r="2" spans="1:8" ht="39" customHeight="1">
      <c r="A2" s="102" t="s">
        <v>159</v>
      </c>
      <c r="B2" s="89"/>
      <c r="C2" s="89"/>
      <c r="D2" s="96" t="s">
        <v>165</v>
      </c>
      <c r="E2" s="97"/>
      <c r="F2" s="89"/>
      <c r="G2" s="43"/>
    </row>
    <row r="3" spans="1:8" ht="34.5" customHeight="1">
      <c r="A3" s="263" t="s">
        <v>0</v>
      </c>
      <c r="B3" s="266" t="s">
        <v>52</v>
      </c>
      <c r="C3" s="264" t="s">
        <v>1</v>
      </c>
      <c r="D3" s="264" t="s">
        <v>5</v>
      </c>
      <c r="E3" s="264" t="s">
        <v>3</v>
      </c>
      <c r="F3" s="264" t="s">
        <v>6</v>
      </c>
      <c r="G3" s="265" t="s">
        <v>3</v>
      </c>
    </row>
    <row r="4" spans="1:8" ht="34.5" customHeight="1">
      <c r="A4" s="263"/>
      <c r="B4" s="267"/>
      <c r="C4" s="264"/>
      <c r="D4" s="26" t="s">
        <v>7</v>
      </c>
      <c r="E4" s="26" t="s">
        <v>8</v>
      </c>
      <c r="F4" s="26" t="s">
        <v>7</v>
      </c>
      <c r="G4" s="27" t="s">
        <v>8</v>
      </c>
    </row>
    <row r="5" spans="1:8" ht="34.5" customHeight="1">
      <c r="A5" s="44" t="s">
        <v>53</v>
      </c>
      <c r="B5" s="45" t="s">
        <v>55</v>
      </c>
      <c r="C5" s="9" t="s">
        <v>54</v>
      </c>
      <c r="D5" s="26">
        <v>1</v>
      </c>
      <c r="E5" s="26">
        <v>2</v>
      </c>
      <c r="F5" s="26">
        <v>3</v>
      </c>
      <c r="G5" s="27">
        <v>4</v>
      </c>
    </row>
    <row r="6" spans="1:8" ht="34.5" customHeight="1">
      <c r="A6" s="6" t="s">
        <v>47</v>
      </c>
      <c r="B6" s="3">
        <v>1</v>
      </c>
      <c r="C6" s="23" t="s">
        <v>153</v>
      </c>
      <c r="D6" s="5">
        <v>17809</v>
      </c>
      <c r="E6" s="5">
        <v>15915</v>
      </c>
      <c r="F6" s="4">
        <f>AVERAGE(D6/E6*100)</f>
        <v>111.90072258875274</v>
      </c>
      <c r="G6" s="155">
        <v>108.5</v>
      </c>
      <c r="H6" s="94"/>
    </row>
    <row r="7" spans="1:8" ht="34.5" customHeight="1">
      <c r="A7" s="19" t="s">
        <v>169</v>
      </c>
      <c r="B7" s="3">
        <v>2</v>
      </c>
      <c r="C7" s="23" t="s">
        <v>153</v>
      </c>
      <c r="D7" s="5">
        <v>21485</v>
      </c>
      <c r="E7" s="5">
        <v>18896</v>
      </c>
      <c r="F7" s="4">
        <f t="shared" ref="F7:F13" si="0">AVERAGE(D7/E7*100)</f>
        <v>113.70131244707875</v>
      </c>
      <c r="G7" s="155">
        <v>108.2</v>
      </c>
      <c r="H7" s="94"/>
    </row>
    <row r="8" spans="1:8" ht="34.5" customHeight="1">
      <c r="A8" s="19" t="s">
        <v>168</v>
      </c>
      <c r="B8" s="3">
        <v>3</v>
      </c>
      <c r="C8" s="23" t="s">
        <v>153</v>
      </c>
      <c r="D8" s="5">
        <v>11704</v>
      </c>
      <c r="E8" s="5">
        <v>11007</v>
      </c>
      <c r="F8" s="4">
        <f t="shared" si="0"/>
        <v>106.33233396929226</v>
      </c>
      <c r="G8" s="155">
        <v>109.1</v>
      </c>
      <c r="H8" s="94"/>
    </row>
    <row r="9" spans="1:8" ht="34.5" customHeight="1">
      <c r="A9" s="19" t="s">
        <v>151</v>
      </c>
      <c r="B9" s="3">
        <v>4</v>
      </c>
      <c r="C9" s="23" t="s">
        <v>153</v>
      </c>
      <c r="D9" s="5">
        <v>17112</v>
      </c>
      <c r="E9" s="5">
        <v>15915</v>
      </c>
      <c r="F9" s="4">
        <f t="shared" si="0"/>
        <v>107.52120640904808</v>
      </c>
      <c r="G9" s="155">
        <v>111.2</v>
      </c>
      <c r="H9" s="94"/>
    </row>
    <row r="10" spans="1:8" ht="34.5" customHeight="1">
      <c r="A10" s="6" t="s">
        <v>49</v>
      </c>
      <c r="B10" s="3">
        <v>5</v>
      </c>
      <c r="C10" s="23" t="s">
        <v>153</v>
      </c>
      <c r="D10" s="5">
        <v>20644</v>
      </c>
      <c r="E10" s="5">
        <v>18896</v>
      </c>
      <c r="F10" s="4">
        <f t="shared" si="0"/>
        <v>109.25063505503809</v>
      </c>
      <c r="G10" s="155">
        <v>110.9</v>
      </c>
      <c r="H10" s="94"/>
    </row>
    <row r="11" spans="1:8" ht="34.5" customHeight="1">
      <c r="A11" s="6" t="s">
        <v>48</v>
      </c>
      <c r="B11" s="3">
        <v>6</v>
      </c>
      <c r="C11" s="23" t="s">
        <v>153</v>
      </c>
      <c r="D11" s="5">
        <v>11245</v>
      </c>
      <c r="E11" s="5">
        <v>11007</v>
      </c>
      <c r="F11" s="4">
        <f t="shared" si="0"/>
        <v>102.16226037975832</v>
      </c>
      <c r="G11" s="155">
        <v>111.8</v>
      </c>
      <c r="H11" s="94"/>
    </row>
    <row r="12" spans="1:8" ht="34.5" customHeight="1">
      <c r="A12" s="19" t="s">
        <v>152</v>
      </c>
      <c r="B12" s="3">
        <v>7</v>
      </c>
      <c r="C12" s="3" t="s">
        <v>32</v>
      </c>
      <c r="D12" s="218">
        <v>75.56</v>
      </c>
      <c r="E12" s="3">
        <v>75.13</v>
      </c>
      <c r="F12" s="4">
        <f t="shared" si="0"/>
        <v>100.57234127512314</v>
      </c>
      <c r="G12" s="155">
        <v>99.9</v>
      </c>
      <c r="H12" s="94"/>
    </row>
    <row r="13" spans="1:8" ht="34.5" customHeight="1">
      <c r="A13" s="6" t="s">
        <v>49</v>
      </c>
      <c r="B13" s="3">
        <v>8</v>
      </c>
      <c r="C13" s="3" t="s">
        <v>32</v>
      </c>
      <c r="D13" s="219">
        <v>47.161241999999994</v>
      </c>
      <c r="E13" s="3">
        <v>46.74</v>
      </c>
      <c r="F13" s="4">
        <f t="shared" si="0"/>
        <v>100.90124518613605</v>
      </c>
      <c r="G13" s="155">
        <v>100.2</v>
      </c>
      <c r="H13" s="95"/>
    </row>
    <row r="14" spans="1:8" ht="34.5" customHeight="1">
      <c r="A14" s="6" t="s">
        <v>48</v>
      </c>
      <c r="B14" s="3">
        <v>9</v>
      </c>
      <c r="C14" s="3" t="s">
        <v>32</v>
      </c>
      <c r="D14" s="220">
        <v>28.398758000000001</v>
      </c>
      <c r="E14" s="3">
        <v>28.39</v>
      </c>
      <c r="F14" s="4">
        <f>AVERAGE(D14/E14*100)</f>
        <v>100.03084889045439</v>
      </c>
      <c r="G14" s="155">
        <v>99.4</v>
      </c>
      <c r="H14" s="95"/>
    </row>
    <row r="15" spans="1:8" ht="27" customHeight="1"/>
    <row r="17" spans="1:1">
      <c r="A17" s="15"/>
    </row>
    <row r="21" spans="1:1" ht="24.95" customHeight="1"/>
  </sheetData>
  <mergeCells count="6">
    <mergeCell ref="A1:G1"/>
    <mergeCell ref="A3:A4"/>
    <mergeCell ref="C3:C4"/>
    <mergeCell ref="D3:E3"/>
    <mergeCell ref="F3:G3"/>
    <mergeCell ref="B3:B4"/>
  </mergeCells>
  <phoneticPr fontId="3" type="noConversion"/>
  <pageMargins left="0.74803149606299213" right="0.74803149606299213" top="0.19685039370078741" bottom="0.19685039370078741" header="0.51181102362204722" footer="0.51181102362204722"/>
  <pageSetup paperSize="9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4</vt:i4>
      </vt:variant>
    </vt:vector>
  </HeadingPairs>
  <TitlesOfParts>
    <vt:vector size="12" baseType="lpstr">
      <vt:lpstr>Q301</vt:lpstr>
      <vt:lpstr>Q302</vt:lpstr>
      <vt:lpstr>Q303</vt:lpstr>
      <vt:lpstr>Q304</vt:lpstr>
      <vt:lpstr>Q305</vt:lpstr>
      <vt:lpstr>Q306</vt:lpstr>
      <vt:lpstr>Q307</vt:lpstr>
      <vt:lpstr>Q308</vt:lpstr>
      <vt:lpstr>'Q301'!Print_Titles</vt:lpstr>
      <vt:lpstr>'Q303'!Print_Titles</vt:lpstr>
      <vt:lpstr>'Q304'!Print_Titles</vt:lpstr>
      <vt:lpstr>'Q306'!Print_Titles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2016-05-09T08:55:03Z</cp:lastPrinted>
  <dcterms:created xsi:type="dcterms:W3CDTF">2008-04-23T07:10:24Z</dcterms:created>
  <dcterms:modified xsi:type="dcterms:W3CDTF">2017-05-25T02:15:27Z</dcterms:modified>
</cp:coreProperties>
</file>